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C94B1B60-2717-400E-B61D-7B6ABBB5A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 GERONIMO" sheetId="141" r:id="rId1"/>
    <sheet name="SEMANA 03 MADERO  (2)" sheetId="89" state="hidden" r:id="rId2"/>
  </sheets>
  <definedNames>
    <definedName name="_xlnm._FilterDatabase" localSheetId="1" hidden="1">'SEMANA 03 MADERO  (2)'!$B$3:$AG$84</definedName>
  </definedNames>
  <calcPr calcId="191029"/>
</workbook>
</file>

<file path=xl/calcChain.xml><?xml version="1.0" encoding="utf-8"?>
<calcChain xmlns="http://schemas.openxmlformats.org/spreadsheetml/2006/main">
  <c r="L110" i="89" l="1"/>
  <c r="M110" i="89" s="1"/>
  <c r="AG84" i="89"/>
  <c r="Y93" i="89" s="1"/>
  <c r="Y94" i="89" s="1"/>
  <c r="Z84" i="89"/>
  <c r="Y84" i="89"/>
  <c r="X84" i="89"/>
  <c r="AF83" i="89"/>
  <c r="V83" i="89"/>
  <c r="U83" i="89"/>
  <c r="R83" i="89"/>
  <c r="R82" i="89"/>
  <c r="P82" i="89"/>
  <c r="R81" i="89"/>
  <c r="P81" i="89"/>
  <c r="R80" i="89"/>
  <c r="P80" i="89"/>
  <c r="R79" i="89"/>
  <c r="P79" i="89"/>
  <c r="AF78" i="89"/>
  <c r="R78" i="89"/>
  <c r="P78" i="89"/>
  <c r="R77" i="89"/>
  <c r="P77" i="89"/>
  <c r="V76" i="89"/>
  <c r="R76" i="89"/>
  <c r="P76" i="89"/>
  <c r="V75" i="89"/>
  <c r="R75" i="89"/>
  <c r="P75" i="89"/>
  <c r="AF74" i="89"/>
  <c r="V74" i="89"/>
  <c r="R74" i="89"/>
  <c r="P74" i="89"/>
  <c r="AF73" i="89"/>
  <c r="R73" i="89"/>
  <c r="P73" i="89"/>
  <c r="R72" i="89"/>
  <c r="P72" i="89"/>
  <c r="R71" i="89"/>
  <c r="P71" i="89"/>
  <c r="AF70" i="89"/>
  <c r="R70" i="89"/>
  <c r="P70" i="89"/>
  <c r="R69" i="89"/>
  <c r="P69" i="89"/>
  <c r="R68" i="89"/>
  <c r="P68" i="89"/>
  <c r="R67" i="89"/>
  <c r="P67" i="89"/>
  <c r="R66" i="89"/>
  <c r="P66" i="89"/>
  <c r="R65" i="89"/>
  <c r="P65" i="89"/>
  <c r="R64" i="89"/>
  <c r="P64" i="89"/>
  <c r="R63" i="89"/>
  <c r="P63" i="89"/>
  <c r="R62" i="89"/>
  <c r="P62" i="89"/>
  <c r="R61" i="89"/>
  <c r="P61" i="89"/>
  <c r="R60" i="89"/>
  <c r="P60" i="89"/>
  <c r="R59" i="89"/>
  <c r="P59" i="89"/>
  <c r="R58" i="89"/>
  <c r="P58" i="89"/>
  <c r="R57" i="89"/>
  <c r="P57" i="89"/>
  <c r="AF56" i="89"/>
  <c r="R56" i="89"/>
  <c r="Q56" i="89"/>
  <c r="P56" i="89"/>
  <c r="R55" i="89"/>
  <c r="P55" i="89"/>
  <c r="R54" i="89"/>
  <c r="P54" i="89"/>
  <c r="R53" i="89"/>
  <c r="P53" i="89"/>
  <c r="R52" i="89"/>
  <c r="P52" i="89"/>
  <c r="R51" i="89"/>
  <c r="P51" i="89"/>
  <c r="R50" i="89"/>
  <c r="P50" i="89"/>
  <c r="R49" i="89"/>
  <c r="P49" i="89"/>
  <c r="R48" i="89"/>
  <c r="P48" i="89"/>
  <c r="AF47" i="89"/>
  <c r="R47" i="89"/>
  <c r="P47" i="89"/>
  <c r="R45" i="89"/>
  <c r="P45" i="89"/>
  <c r="R44" i="89"/>
  <c r="P44" i="89"/>
  <c r="R43" i="89"/>
  <c r="P43" i="89"/>
  <c r="R42" i="89"/>
  <c r="P42" i="89"/>
  <c r="R41" i="89"/>
  <c r="P41" i="89"/>
  <c r="R40" i="89"/>
  <c r="P40" i="89"/>
  <c r="R39" i="89"/>
  <c r="P39" i="89"/>
  <c r="R38" i="89"/>
  <c r="P38" i="89"/>
  <c r="R37" i="89"/>
  <c r="P37" i="89"/>
  <c r="AF36" i="89"/>
  <c r="R36" i="89"/>
  <c r="P36" i="89"/>
  <c r="AF35" i="89"/>
  <c r="R35" i="89"/>
  <c r="P35" i="89"/>
  <c r="AF34" i="89"/>
  <c r="R34" i="89"/>
  <c r="P34" i="89"/>
  <c r="R33" i="89"/>
  <c r="P33" i="89"/>
  <c r="AF32" i="89"/>
  <c r="R32" i="89"/>
  <c r="P32" i="89"/>
  <c r="AF31" i="89"/>
  <c r="R31" i="89"/>
  <c r="P31" i="89"/>
  <c r="AF30" i="89"/>
  <c r="R30" i="89"/>
  <c r="P30" i="89"/>
  <c r="AF29" i="89"/>
  <c r="R29" i="89"/>
  <c r="P29" i="89"/>
  <c r="AF28" i="89"/>
  <c r="R28" i="89"/>
  <c r="P28" i="89"/>
  <c r="R27" i="89"/>
  <c r="P27" i="89"/>
  <c r="R26" i="89"/>
  <c r="P26" i="89"/>
  <c r="AF25" i="89"/>
  <c r="R25" i="89"/>
  <c r="P25" i="89"/>
  <c r="R24" i="89"/>
  <c r="P24" i="89"/>
  <c r="R23" i="89"/>
  <c r="P23" i="89"/>
  <c r="R22" i="89"/>
  <c r="P22" i="89"/>
  <c r="R21" i="89"/>
  <c r="P21" i="89"/>
  <c r="R20" i="89"/>
  <c r="P20" i="89"/>
  <c r="R19" i="89"/>
  <c r="P19" i="89"/>
  <c r="P18" i="89"/>
  <c r="R17" i="89"/>
  <c r="P17" i="89"/>
  <c r="R16" i="89"/>
  <c r="P16" i="89"/>
  <c r="AF15" i="89"/>
  <c r="R15" i="89"/>
  <c r="P15" i="89"/>
  <c r="AF14" i="89"/>
  <c r="R14" i="89"/>
  <c r="P14" i="89"/>
  <c r="R13" i="89"/>
  <c r="P13" i="89"/>
  <c r="R12" i="89"/>
  <c r="P12" i="89"/>
  <c r="R11" i="89"/>
  <c r="P11" i="89"/>
  <c r="R10" i="89"/>
  <c r="P10" i="89"/>
  <c r="AF9" i="89"/>
  <c r="R9" i="89"/>
  <c r="P9" i="89"/>
  <c r="R8" i="89"/>
  <c r="P8" i="89"/>
  <c r="R7" i="89"/>
  <c r="P7" i="89"/>
  <c r="R6" i="89"/>
  <c r="P6" i="89"/>
  <c r="R5" i="89"/>
  <c r="P5" i="89"/>
  <c r="AB4" i="89"/>
  <c r="AF4" i="89" s="1"/>
  <c r="R4" i="89"/>
  <c r="P4" i="89"/>
  <c r="AC2" i="89"/>
  <c r="AE83" i="89" s="1"/>
  <c r="AB2" i="89"/>
  <c r="AD78" i="89" s="1"/>
  <c r="Z2" i="89"/>
  <c r="AC70" i="89" s="1"/>
  <c r="AA26" i="89" l="1"/>
  <c r="AD56" i="89"/>
  <c r="AE25" i="89"/>
  <c r="AD25" i="89"/>
  <c r="AE34" i="89"/>
  <c r="AE47" i="89"/>
  <c r="AE74" i="89"/>
  <c r="AE70" i="89"/>
  <c r="AA4" i="89"/>
  <c r="AF84" i="89"/>
  <c r="N105" i="89" s="1"/>
  <c r="AD74" i="89"/>
  <c r="AA83" i="89"/>
  <c r="AB84" i="89"/>
  <c r="AE14" i="89"/>
  <c r="AE15" i="89"/>
  <c r="AA17" i="89"/>
  <c r="AE29" i="89"/>
  <c r="AE30" i="89"/>
  <c r="AD36" i="89"/>
  <c r="AE73" i="89"/>
  <c r="V84" i="89"/>
  <c r="AD83" i="89"/>
  <c r="AD9" i="89"/>
  <c r="AD14" i="89"/>
  <c r="AD28" i="89"/>
  <c r="AD29" i="89"/>
  <c r="AD32" i="89"/>
  <c r="AD73" i="89"/>
  <c r="AC31" i="89"/>
  <c r="AC28" i="89"/>
  <c r="AC32" i="89"/>
  <c r="AC14" i="89"/>
  <c r="AD15" i="89"/>
  <c r="AC25" i="89"/>
  <c r="AC29" i="89"/>
  <c r="AD30" i="89"/>
  <c r="AE31" i="89"/>
  <c r="AD34" i="89"/>
  <c r="AE35" i="89"/>
  <c r="AD47" i="89"/>
  <c r="AD70" i="89"/>
  <c r="AC73" i="89"/>
  <c r="AC74" i="89"/>
  <c r="AE78" i="89"/>
  <c r="AC35" i="89"/>
  <c r="AC78" i="89"/>
  <c r="AC9" i="89"/>
  <c r="AC36" i="89"/>
  <c r="AC56" i="89"/>
  <c r="AC83" i="89"/>
  <c r="AE9" i="89"/>
  <c r="AC15" i="89"/>
  <c r="AE28" i="89"/>
  <c r="AC30" i="89"/>
  <c r="AD31" i="89"/>
  <c r="AE32" i="89"/>
  <c r="AC34" i="89"/>
  <c r="AD35" i="89"/>
  <c r="AE36" i="89"/>
  <c r="AC47" i="89"/>
  <c r="AE56" i="89"/>
  <c r="AA84" i="89" l="1"/>
  <c r="Y90" i="89" s="1"/>
  <c r="AD84" i="89"/>
  <c r="N103" i="89" s="1"/>
  <c r="AE84" i="89"/>
  <c r="N104" i="89" s="1"/>
  <c r="AC84" i="89"/>
  <c r="Y91" i="89" l="1"/>
  <c r="Y92" i="89"/>
  <c r="S101" i="89"/>
  <c r="N102" i="89"/>
  <c r="N106" i="89" s="1"/>
  <c r="S102" i="89" l="1"/>
  <c r="S103" i="89" s="1"/>
  <c r="Y95" i="89" s="1"/>
  <c r="Y96" i="89" s="1"/>
</calcChain>
</file>

<file path=xl/sharedStrings.xml><?xml version="1.0" encoding="utf-8"?>
<sst xmlns="http://schemas.openxmlformats.org/spreadsheetml/2006/main" count="957" uniqueCount="298">
  <si>
    <t>A=ASISTENCIA</t>
  </si>
  <si>
    <t>4=8</t>
  </si>
  <si>
    <t>Días de vacaciones</t>
  </si>
  <si>
    <t>D=DESCANSO</t>
  </si>
  <si>
    <t>3=6</t>
  </si>
  <si>
    <t>NOMBRE</t>
  </si>
  <si>
    <t>PUESTO</t>
  </si>
  <si>
    <t>F. INGRESO</t>
  </si>
  <si>
    <t>N.S.S.</t>
  </si>
  <si>
    <t>CURP</t>
  </si>
  <si>
    <t>RFC</t>
  </si>
  <si>
    <t>LUNES</t>
  </si>
  <si>
    <t>MARTES</t>
  </si>
  <si>
    <t>MIERCOLES</t>
  </si>
  <si>
    <t>JUEVES</t>
  </si>
  <si>
    <t>VIERNES</t>
  </si>
  <si>
    <t>SABADO</t>
  </si>
  <si>
    <t>DOMINGO</t>
  </si>
  <si>
    <t>DIAS LABORADOS</t>
  </si>
  <si>
    <t>SUELDO DIARIO</t>
  </si>
  <si>
    <t>PRIMA DOMINICAL</t>
  </si>
  <si>
    <t>VACACIONES</t>
  </si>
  <si>
    <t>PRIMA VACACIONAL</t>
  </si>
  <si>
    <t>DIA FESTIVO</t>
  </si>
  <si>
    <t xml:space="preserve">DIA EXTRA </t>
  </si>
  <si>
    <t>DESCANSO TRABAJADO</t>
  </si>
  <si>
    <t>INFONAVIT CRÉDITO</t>
  </si>
  <si>
    <t>SINDICATO</t>
  </si>
  <si>
    <t>SEGURO DE VIDA</t>
  </si>
  <si>
    <t>SUELLDO A PAGAR</t>
  </si>
  <si>
    <t>SUELDO NETO</t>
  </si>
  <si>
    <t>IMSS</t>
  </si>
  <si>
    <t>RCV</t>
  </si>
  <si>
    <t>INFONAVIT</t>
  </si>
  <si>
    <t>ISN</t>
  </si>
  <si>
    <t>IGUALA</t>
  </si>
  <si>
    <t xml:space="preserve">JEFE DE PISO </t>
  </si>
  <si>
    <t>A</t>
  </si>
  <si>
    <t>POEA941018HYNLNN06</t>
  </si>
  <si>
    <t>POEA941018AE4</t>
  </si>
  <si>
    <t>D</t>
  </si>
  <si>
    <t>HERNANDEZ NOH LITZY KARINA</t>
  </si>
  <si>
    <t>CAJERA</t>
  </si>
  <si>
    <t>HENL010220MQRRHTA7</t>
  </si>
  <si>
    <t>HENL0102206T8</t>
  </si>
  <si>
    <t>CACM010214MQRNBRA5</t>
  </si>
  <si>
    <t>CACM010214Q84</t>
  </si>
  <si>
    <t>HOSTESS</t>
  </si>
  <si>
    <t>KIDS</t>
  </si>
  <si>
    <t>VENDEDOR</t>
  </si>
  <si>
    <t>CAOA000609HQRHRDA8</t>
  </si>
  <si>
    <t>CAOA0006099J4</t>
  </si>
  <si>
    <t>BARTOLON MEZA SHEILY YANES</t>
  </si>
  <si>
    <t>BAMS000830MCSRZHA8</t>
  </si>
  <si>
    <t>BAMS000830IT7</t>
  </si>
  <si>
    <t>LEEL951124MGRYSS01</t>
  </si>
  <si>
    <t>LEEL951124PH1</t>
  </si>
  <si>
    <t>0.2199450053</t>
  </si>
  <si>
    <t>VAAV940831MTCLLC06</t>
  </si>
  <si>
    <t>VAAV940831MN7</t>
  </si>
  <si>
    <t>SOTO DIONISIO JOSIMAR</t>
  </si>
  <si>
    <t>SODJ951016HVZTNS08</t>
  </si>
  <si>
    <t>SODJ95101614A</t>
  </si>
  <si>
    <t>0.8139879004</t>
  </si>
  <si>
    <t>OECG980612MMCRRD03</t>
  </si>
  <si>
    <t>OECG980612EY9</t>
  </si>
  <si>
    <t>CASTELLANOS GARCIA DIEGO ANTONIO</t>
  </si>
  <si>
    <t>CAGD991105HCSSRG03</t>
  </si>
  <si>
    <t>CAGD991105MX0</t>
  </si>
  <si>
    <t>GARROTERO</t>
  </si>
  <si>
    <t>CHEF</t>
  </si>
  <si>
    <t xml:space="preserve">PLANCHA </t>
  </si>
  <si>
    <t>QUESADILLAS</t>
  </si>
  <si>
    <t>PRODUCCION</t>
  </si>
  <si>
    <t>BACE970601HDFLRL03</t>
  </si>
  <si>
    <t>BACE9706016A0</t>
  </si>
  <si>
    <t>FRIA</t>
  </si>
  <si>
    <t>PANADERO</t>
  </si>
  <si>
    <t xml:space="preserve">OVANDO ROZALES JIMMY EDUARDO </t>
  </si>
  <si>
    <t>OARJ890403HQRVZM04</t>
  </si>
  <si>
    <t>OARJ8904031PA</t>
  </si>
  <si>
    <t>LAVA LOZA</t>
  </si>
  <si>
    <t>0.2209603774</t>
  </si>
  <si>
    <t>HOBJ960824MQRLRZ10</t>
  </si>
  <si>
    <t>HOBJ960824C58</t>
  </si>
  <si>
    <t>AUX LIMPIEZA</t>
  </si>
  <si>
    <t>COCHAMBRE</t>
  </si>
  <si>
    <t>BUSA000427HQRRLNA8</t>
  </si>
  <si>
    <t>BUSA000427SN4</t>
  </si>
  <si>
    <t>TOTAL PARA ELFOVA</t>
  </si>
  <si>
    <t>NÓMINA</t>
  </si>
  <si>
    <t>IVA NOMINA</t>
  </si>
  <si>
    <t>RETENCION 6%</t>
  </si>
  <si>
    <t>IGUALA NÓMINA</t>
  </si>
  <si>
    <t>IVA IGUALA</t>
  </si>
  <si>
    <t>GASTO ADMINISTRATIVO</t>
  </si>
  <si>
    <t>Totales a Pagar</t>
  </si>
  <si>
    <t>CARGA SOCIAL REAL</t>
  </si>
  <si>
    <t>IVA DE NOMINA</t>
  </si>
  <si>
    <t>TOTAL</t>
  </si>
  <si>
    <t>F</t>
  </si>
  <si>
    <t>VALENCIA  ALVARADO VICTORIA INES</t>
  </si>
  <si>
    <t>GONGORA PECH MARGARITA</t>
  </si>
  <si>
    <t>ANGULO ROSA AURORA</t>
  </si>
  <si>
    <t>LOZA</t>
  </si>
  <si>
    <t>CHOFER</t>
  </si>
  <si>
    <t xml:space="preserve"> </t>
  </si>
  <si>
    <t>TOBAL DURAN LAURA ELIZABETH</t>
  </si>
  <si>
    <t>VITE CEN JUSEF DAVID</t>
  </si>
  <si>
    <t>CONTADORA</t>
  </si>
  <si>
    <t>FUENTE</t>
  </si>
  <si>
    <t>ALMACENISTA</t>
  </si>
  <si>
    <t>RODRIGUEZ RAMOS CRECENCIO*</t>
  </si>
  <si>
    <t>SUBCHEF</t>
  </si>
  <si>
    <t>SERRANO MARIA ROSA</t>
  </si>
  <si>
    <t>P</t>
  </si>
  <si>
    <t>BARCENAS MARTINEZ ARACELI</t>
  </si>
  <si>
    <t>LIMA RODRIGUEZ BRENDA</t>
  </si>
  <si>
    <t xml:space="preserve">LARA ESPINOSA IVAN </t>
  </si>
  <si>
    <t>AGUILAR RAMOS ANA KAREN</t>
  </si>
  <si>
    <t xml:space="preserve">  </t>
  </si>
  <si>
    <t>FLORES LAZARO MIGUEL</t>
  </si>
  <si>
    <t>FIDEL ERNESTO CANTARELL</t>
  </si>
  <si>
    <t>I</t>
  </si>
  <si>
    <t>GONZALEZ MEJIA GABRIELA</t>
  </si>
  <si>
    <t>ENC PANADERIA</t>
  </si>
  <si>
    <t>GARCIA REYES RUTH NOHELY</t>
  </si>
  <si>
    <t>HEREDIA JUAREZ JAVIER</t>
  </si>
  <si>
    <t>CAAMAL VARGAS  REMIGIO</t>
  </si>
  <si>
    <t>LOPEZ CANUL RITA</t>
  </si>
  <si>
    <t xml:space="preserve">ESCARCEGA CASTRO FERNANDO </t>
  </si>
  <si>
    <t xml:space="preserve">FECHA DE INGRESO </t>
  </si>
  <si>
    <t xml:space="preserve">CON TARJETA </t>
  </si>
  <si>
    <t>CHOCOLATERA</t>
  </si>
  <si>
    <t>AGUILAR ADUNA VANNELY</t>
  </si>
  <si>
    <t xml:space="preserve">TECPA LOPEZ STEFANY </t>
  </si>
  <si>
    <t>KU ZAPATA VICTOR EDUARDO</t>
  </si>
  <si>
    <t>MILAGROS PAVON JORGE ALEX</t>
  </si>
  <si>
    <t>SANCHEZ MARTINEZ ERNESTO OMAR</t>
  </si>
  <si>
    <t>PATRICIO PEREZ LUIS ANTONIO</t>
  </si>
  <si>
    <t>REYGADAS GUTIERREZ ILIANI</t>
  </si>
  <si>
    <t>PEREZ BARILLAS ELIZABETH</t>
  </si>
  <si>
    <t>PEREZ GARCIA CARMELINA</t>
  </si>
  <si>
    <t>VALENCIA  ALVARADO CRISTIHAM</t>
  </si>
  <si>
    <t>VALDEZ DELGADO ADRIAN GILDARDO</t>
  </si>
  <si>
    <t>LOPEZ VAZQUEZ ILSE JENNYFER</t>
  </si>
  <si>
    <t>DE LA CRUZ BALDERAS EVA MARIANA</t>
  </si>
  <si>
    <t>FERRAL DZUL AMERICA MILAGROS</t>
  </si>
  <si>
    <t>HERNANDEZ CALDERON SARA MARIA</t>
  </si>
  <si>
    <t>AYTE DE VENTA DE PAN</t>
  </si>
  <si>
    <t xml:space="preserve">MORALES RODRIGUES NORMA ANGELICA </t>
  </si>
  <si>
    <t>GARCIA DZUL RUSSEL ISMAEL</t>
  </si>
  <si>
    <t>MAGAÑA GUTIERREZ ELIZABETH</t>
  </si>
  <si>
    <t>AUGUEBEN BUSTAMANTE JOSE LUIS</t>
  </si>
  <si>
    <t>HUH YUPIT ISIS SAMANTHA</t>
  </si>
  <si>
    <t>EMPAQUETADOR</t>
  </si>
  <si>
    <t>AYTE DE PANADERIA</t>
  </si>
  <si>
    <t>OVANDO ROZALES AXEL JOSEPH</t>
  </si>
  <si>
    <t>OSORIO DIAZ IVAN</t>
  </si>
  <si>
    <t>CAN FLORES RUSELY MARIZA</t>
  </si>
  <si>
    <t>DE LA CRUZ VILLARREAL ALICIA</t>
  </si>
  <si>
    <t>BARRAZA SALAZAR FRIDA CAROLINA</t>
  </si>
  <si>
    <t>LOPEZ HIDALGO MARIA ISABEL</t>
  </si>
  <si>
    <t>COTO SANTOS ANELIS</t>
  </si>
  <si>
    <t>MEJIA MARTINEZ ANA CRISTINA</t>
  </si>
  <si>
    <t>LUIS MIGUEL EGURROLA</t>
  </si>
  <si>
    <t xml:space="preserve">PERAZA VIVAS BEATRIZ </t>
  </si>
  <si>
    <t>PAREDEZ PEREZ KIMBERLY</t>
  </si>
  <si>
    <t xml:space="preserve">MAURILIA VARGAS </t>
  </si>
  <si>
    <t xml:space="preserve">CORNEJO MARTINEZ MOISES </t>
  </si>
  <si>
    <t>PAPERO</t>
  </si>
  <si>
    <t>LEON DE LA CRUZ ISAIAS</t>
  </si>
  <si>
    <t>AUX DE COCINA</t>
  </si>
  <si>
    <t>CASTELLANOS PEREZ LAURA</t>
  </si>
  <si>
    <t xml:space="preserve">RUIZ ANTUNEZ PAULINA </t>
  </si>
  <si>
    <t>VENEGAS GONZALEZ GERARDO</t>
  </si>
  <si>
    <t>DE LA CRUZ LEON NERIO</t>
  </si>
  <si>
    <t>ISAI POMIE FLORES</t>
  </si>
  <si>
    <t xml:space="preserve">VALLECILLO RAMIREZ JUAN </t>
  </si>
  <si>
    <t>BASULTO LOPEZ JOAQUIN LEMUEL</t>
  </si>
  <si>
    <t>CHEF / ITALIANO</t>
  </si>
  <si>
    <t>SOLIS HUCHIN DANIEL MARTIN</t>
  </si>
  <si>
    <t>ORTIZ HERNADEZ MAYRA ITZEL</t>
  </si>
  <si>
    <t>MAGAÑA GUTIERREZ ANAHI</t>
  </si>
  <si>
    <t>UC CAUICH CRISTIAN DEL CARMEN</t>
  </si>
  <si>
    <t>PINEDA ISAI</t>
  </si>
  <si>
    <t>RAMIREZ CAJINA JOSIE ARMANDO</t>
  </si>
  <si>
    <t>VENDEDOR/ITALIANO</t>
  </si>
  <si>
    <t>VILLALOBOS FLORES LUIS OSWALDO</t>
  </si>
  <si>
    <t>CENA PERALTA MINERVA</t>
  </si>
  <si>
    <t>ESTRELLA BALAM LUIS ENRIQUE</t>
  </si>
  <si>
    <t>CALIENTE</t>
  </si>
  <si>
    <t>TUN POOT ALVARADO</t>
  </si>
  <si>
    <t>VALENCIA ACOSTA GABRIELA</t>
  </si>
  <si>
    <t xml:space="preserve">CANUL YOSELIN </t>
  </si>
  <si>
    <t>OSCAR</t>
  </si>
  <si>
    <t>V</t>
  </si>
  <si>
    <t>MORENO MORALES JOSE ANTONIO</t>
  </si>
  <si>
    <t>VAAC900615MTCLLR06</t>
  </si>
  <si>
    <t>HEJJ760804HPLRRV05</t>
  </si>
  <si>
    <t>TODL660111MYNBRR00</t>
  </si>
  <si>
    <t>AURA880718MTCGMN05</t>
  </si>
  <si>
    <t>SEBR620515MMNRLS05</t>
  </si>
  <si>
    <t>LOCR900423MCLPNT18</t>
  </si>
  <si>
    <t>LIRB920530MCSMDR06</t>
  </si>
  <si>
    <t>FOLM911107HTCLZG09</t>
  </si>
  <si>
    <t>GOPM760529MYNNCR03</t>
  </si>
  <si>
    <t>PEBE620731MVZRRL01</t>
  </si>
  <si>
    <t>CULN721105HTCRNR00</t>
  </si>
  <si>
    <t>GADR910822HYNRZS09</t>
  </si>
  <si>
    <t>MAMM620425HTCRYR01</t>
  </si>
  <si>
    <t>OARA981129HQRVZX09</t>
  </si>
  <si>
    <t>PAPL971213HVZTRS08</t>
  </si>
  <si>
    <t>GCM2008042N7</t>
  </si>
  <si>
    <t xml:space="preserve">AV. RODRIGO GOMEZ SMZ31 MZA9 LOTE 1,2,3,38Y 39 CANCUN </t>
  </si>
  <si>
    <t>GRUPO CAMPESTRE MADERO S.A DE C.V</t>
  </si>
  <si>
    <t>VALENCIA</t>
  </si>
  <si>
    <t>ALVARADO</t>
  </si>
  <si>
    <t>SOTO</t>
  </si>
  <si>
    <t>RODRIGUEZ</t>
  </si>
  <si>
    <t>CASTELLANOS</t>
  </si>
  <si>
    <t>GARCIA</t>
  </si>
  <si>
    <t>HEREDIA</t>
  </si>
  <si>
    <t>JUAREZ</t>
  </si>
  <si>
    <t>TOBAL</t>
  </si>
  <si>
    <t>DURAN</t>
  </si>
  <si>
    <t>BARTOLON</t>
  </si>
  <si>
    <t>MEZA</t>
  </si>
  <si>
    <t>SERRANO</t>
  </si>
  <si>
    <t>AGUILAR</t>
  </si>
  <si>
    <t>RAMOS</t>
  </si>
  <si>
    <t>FLORES</t>
  </si>
  <si>
    <t>LAZARO</t>
  </si>
  <si>
    <t>CANUL</t>
  </si>
  <si>
    <t>PECH</t>
  </si>
  <si>
    <t>PEREZ</t>
  </si>
  <si>
    <t>DZUL</t>
  </si>
  <si>
    <t>OVANDO</t>
  </si>
  <si>
    <t>ROZALES</t>
  </si>
  <si>
    <t>LEON</t>
  </si>
  <si>
    <t>MARTINEZ</t>
  </si>
  <si>
    <t>MAY</t>
  </si>
  <si>
    <t>VICTORIA INES</t>
  </si>
  <si>
    <t xml:space="preserve">PEREZ </t>
  </si>
  <si>
    <t xml:space="preserve">PATRICIO </t>
  </si>
  <si>
    <t xml:space="preserve">GARCIA </t>
  </si>
  <si>
    <t>DIONICIO</t>
  </si>
  <si>
    <t xml:space="preserve">LIMA </t>
  </si>
  <si>
    <t xml:space="preserve">LOPEZ </t>
  </si>
  <si>
    <t xml:space="preserve">GONGORA </t>
  </si>
  <si>
    <t xml:space="preserve">VALENCIA </t>
  </si>
  <si>
    <t>BARRILLAS</t>
  </si>
  <si>
    <t xml:space="preserve">DE LA CRUZ </t>
  </si>
  <si>
    <t>BALTAZAR</t>
  </si>
  <si>
    <t xml:space="preserve">JOSIMAR </t>
  </si>
  <si>
    <t xml:space="preserve">BRENDA </t>
  </si>
  <si>
    <t>DIEGO ANTONIO</t>
  </si>
  <si>
    <t xml:space="preserve">JAVIER </t>
  </si>
  <si>
    <t>LAURA ELIZABETH</t>
  </si>
  <si>
    <t>SHEILY YANEZ</t>
  </si>
  <si>
    <t>MARIA ROSA</t>
  </si>
  <si>
    <t>ANA KAREN</t>
  </si>
  <si>
    <t>MIGUEL ERNESTO</t>
  </si>
  <si>
    <t xml:space="preserve">RITA </t>
  </si>
  <si>
    <t xml:space="preserve">MARGARITA </t>
  </si>
  <si>
    <t xml:space="preserve">LUIS ANTONIO </t>
  </si>
  <si>
    <t xml:space="preserve">CRISTIHAM </t>
  </si>
  <si>
    <t xml:space="preserve">ELIZABETH </t>
  </si>
  <si>
    <t>RUSSELL ISMAEL</t>
  </si>
  <si>
    <t>AXEL JOSEPH</t>
  </si>
  <si>
    <t xml:space="preserve">NERIO </t>
  </si>
  <si>
    <t xml:space="preserve">MARCO </t>
  </si>
  <si>
    <t>APELLIDO PATERNO</t>
  </si>
  <si>
    <t>REGION 234, MZA 12 LT 3 CALLE 45 77505 BENITO JUAREZ, QUINTANA ROO</t>
  </si>
  <si>
    <t>SM 250 VILLAS DEL MAR PLUS, MNZ 46 LOTE 1,CP 77534 BENITO JUAREZ, QUINTANA ROO</t>
  </si>
  <si>
    <t>AV. CHICHEN SM 62 MNZ 6 LOTE 56, 77500 BENITO JUAREZ, QUINTANA ROO</t>
  </si>
  <si>
    <t>SM 94 C 115 MNZ 115, 77528 BENITO JUAREZ, QUINTANA ROO</t>
  </si>
  <si>
    <t>AV ANDRES QUINTANA ROO Y KONHULICH CALLE SIERRA, CP 77567, BENITO JUAREZ, QUINTANA ROO</t>
  </si>
  <si>
    <t>REGION 510 CECILIO CHI,CP 77533 MNZ 45 LOTE 9, BENITO JUAREZ, QUINTANA ROO</t>
  </si>
  <si>
    <t>REG93, MZA76, L64, CALLE CAMPANA, CP 77518 BENITO JUAREZ, QUINTANA ROO</t>
  </si>
  <si>
    <t>FRACC. PRADO NORTE MZA 5 LT 46 CP 77539 BENITO JUAREZ, QUINTANA ROO</t>
  </si>
  <si>
    <t>CALLE 15 LAS PALMAS, MZA 4 LT 5 CASA 2. 77539,BENITO JUAREZ, QUINTANA ROO</t>
  </si>
  <si>
    <t>SM 250 VILLAS DEL MAR PLUS, MNZ 46 LOTE 1, CP 77517, BENITO JUAREZ, QUINTANA ROO</t>
  </si>
  <si>
    <t>SM 233 MNZ 67 LOTE 28,CP 77510, BENITO JUAREZ, QUINTANA ROO</t>
  </si>
  <si>
    <t>REG 233 MNZ 27 LOTE 19, CP 77510, BENITO JUAREZ, QUINTANA ROO</t>
  </si>
  <si>
    <t>REG.248 CASA NUM 25, CP 77518, BENITO JUAREZ, QUINTANA ROO</t>
  </si>
  <si>
    <t>PARAISO MAYA CUARTA ETAPA CALLE 23 MZA 56 LT 5, CP 77539 BENITO JUAREZ, QUINTANA ROO</t>
  </si>
  <si>
    <t>CALLE LIMONERO VILLAS DEL MAR MZA 7 LT 1, CP 77517,BENITO JUAREZ, QUINTANA ROO</t>
  </si>
  <si>
    <t>REG.248 CALLE EL ENCINO,CP 77517, BENITO JUAREZ, QUINTANA ROO</t>
  </si>
  <si>
    <t>REGION 95 CALLE 16, CP 77534, BENITO JUAREZ, QUINTANA ROO</t>
  </si>
  <si>
    <t>AV. LEONA VICARIO Y AV. TEPICH, CLLLE 11 LT 5, CP 77517, BENITO JUAREZ, QUINTANA ROO</t>
  </si>
  <si>
    <r>
      <t xml:space="preserve">AV. KABAH NUM 89, CP 77500, </t>
    </r>
    <r>
      <rPr>
        <b/>
        <sz val="14"/>
        <color theme="1"/>
        <rFont val="Arial"/>
        <family val="2"/>
      </rPr>
      <t>B</t>
    </r>
    <r>
      <rPr>
        <sz val="14"/>
        <color theme="1"/>
        <rFont val="Arial"/>
        <family val="2"/>
      </rPr>
      <t>ENITO JUAREZ, QUINTANA ROO</t>
    </r>
  </si>
  <si>
    <t>NOMBRE (S)</t>
  </si>
  <si>
    <t xml:space="preserve">APELLIDO MATERNO </t>
  </si>
  <si>
    <t xml:space="preserve">DOMICILIO DEL TRABAJADOR </t>
  </si>
  <si>
    <t xml:space="preserve">RAZON SOCIAL DE LA EMPRESA </t>
  </si>
  <si>
    <t xml:space="preserve">DOMICILIO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</si>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</sst>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.0000000000"/>
    <numFmt numFmtId="168" formatCode="d/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22222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7"/>
        <bgColor theme="7"/>
      </patternFill>
    </fill>
    <fill>
      <patternFill patternType="solid">
        <fgColor theme="2" tint="-0.249977111117893"/>
        <bgColor theme="6" tint="0.79998168889431442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dashed">
        <color theme="5" tint="-0.499984740745262"/>
      </left>
      <right style="dashed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medium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2" applyFont="1"/>
    <xf numFmtId="165" fontId="0" fillId="0" borderId="0" xfId="1" applyFont="1"/>
    <xf numFmtId="164" fontId="4" fillId="0" borderId="0" xfId="2" applyFont="1"/>
    <xf numFmtId="164" fontId="4" fillId="0" borderId="0" xfId="2" applyFont="1" applyFill="1"/>
    <xf numFmtId="164" fontId="0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165" fontId="5" fillId="2" borderId="2" xfId="1" applyFont="1" applyFill="1" applyBorder="1" applyAlignment="1">
      <alignment horizontal="center" vertical="center" wrapText="1"/>
    </xf>
    <xf numFmtId="164" fontId="5" fillId="2" borderId="3" xfId="2" applyFont="1" applyFill="1" applyBorder="1" applyAlignment="1">
      <alignment horizontal="center" vertical="center" wrapText="1"/>
    </xf>
    <xf numFmtId="0" fontId="0" fillId="0" borderId="4" xfId="0" applyBorder="1"/>
    <xf numFmtId="164" fontId="6" fillId="3" borderId="0" xfId="2" applyFont="1" applyFill="1" applyBorder="1"/>
    <xf numFmtId="164" fontId="6" fillId="3" borderId="4" xfId="2" applyFont="1" applyFill="1" applyBorder="1"/>
    <xf numFmtId="0" fontId="0" fillId="3" borderId="0" xfId="0" applyFill="1"/>
    <xf numFmtId="164" fontId="6" fillId="6" borderId="6" xfId="2" applyFont="1" applyFill="1" applyBorder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2" applyFont="1" applyFill="1" applyBorder="1"/>
    <xf numFmtId="165" fontId="0" fillId="0" borderId="0" xfId="0" applyNumberFormat="1"/>
    <xf numFmtId="164" fontId="6" fillId="0" borderId="5" xfId="2" applyFont="1" applyBorder="1"/>
    <xf numFmtId="164" fontId="6" fillId="0" borderId="8" xfId="2" applyFont="1" applyBorder="1"/>
    <xf numFmtId="164" fontId="6" fillId="0" borderId="9" xfId="2" applyFont="1" applyBorder="1"/>
    <xf numFmtId="164" fontId="6" fillId="0" borderId="7" xfId="2" applyFont="1" applyBorder="1"/>
    <xf numFmtId="164" fontId="6" fillId="0" borderId="10" xfId="2" applyFont="1" applyBorder="1"/>
    <xf numFmtId="165" fontId="6" fillId="0" borderId="10" xfId="0" applyNumberFormat="1" applyFont="1" applyBorder="1"/>
    <xf numFmtId="14" fontId="6" fillId="0" borderId="0" xfId="0" applyNumberFormat="1" applyFont="1" applyAlignment="1">
      <alignment horizontal="center"/>
    </xf>
    <xf numFmtId="12" fontId="0" fillId="0" borderId="0" xfId="2" applyNumberFormat="1" applyFont="1"/>
    <xf numFmtId="164" fontId="0" fillId="0" borderId="0" xfId="0" applyNumberFormat="1"/>
    <xf numFmtId="0" fontId="8" fillId="5" borderId="12" xfId="0" applyFont="1" applyFill="1" applyBorder="1"/>
    <xf numFmtId="0" fontId="8" fillId="5" borderId="13" xfId="0" applyFont="1" applyFill="1" applyBorder="1"/>
    <xf numFmtId="14" fontId="8" fillId="5" borderId="13" xfId="0" applyNumberFormat="1" applyFont="1" applyFill="1" applyBorder="1"/>
    <xf numFmtId="0" fontId="8" fillId="5" borderId="13" xfId="0" applyFont="1" applyFill="1" applyBorder="1" applyAlignment="1">
      <alignment horizontal="left"/>
    </xf>
    <xf numFmtId="164" fontId="8" fillId="5" borderId="13" xfId="2" applyFont="1" applyFill="1" applyBorder="1"/>
    <xf numFmtId="165" fontId="8" fillId="5" borderId="13" xfId="1" applyFont="1" applyFill="1" applyBorder="1"/>
    <xf numFmtId="164" fontId="8" fillId="5" borderId="14" xfId="2" applyFont="1" applyFill="1" applyBorder="1" applyAlignment="1">
      <alignment horizontal="center"/>
    </xf>
    <xf numFmtId="0" fontId="8" fillId="7" borderId="15" xfId="0" applyFont="1" applyFill="1" applyBorder="1"/>
    <xf numFmtId="0" fontId="8" fillId="7" borderId="0" xfId="0" applyFont="1" applyFill="1"/>
    <xf numFmtId="14" fontId="8" fillId="7" borderId="0" xfId="0" applyNumberFormat="1" applyFont="1" applyFill="1"/>
    <xf numFmtId="0" fontId="8" fillId="7" borderId="0" xfId="0" applyFont="1" applyFill="1" applyAlignment="1">
      <alignment horizontal="left"/>
    </xf>
    <xf numFmtId="164" fontId="8" fillId="7" borderId="0" xfId="2" applyFont="1" applyFill="1" applyBorder="1"/>
    <xf numFmtId="165" fontId="8" fillId="7" borderId="0" xfId="1" applyFont="1" applyFill="1" applyBorder="1"/>
    <xf numFmtId="164" fontId="8" fillId="7" borderId="4" xfId="2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left"/>
    </xf>
    <xf numFmtId="164" fontId="8" fillId="4" borderId="0" xfId="2" applyFont="1" applyFill="1" applyBorder="1"/>
    <xf numFmtId="165" fontId="8" fillId="4" borderId="0" xfId="1" applyFont="1" applyFill="1" applyBorder="1"/>
    <xf numFmtId="164" fontId="8" fillId="4" borderId="4" xfId="2" applyFont="1" applyFill="1" applyBorder="1" applyAlignment="1">
      <alignment horizontal="center"/>
    </xf>
    <xf numFmtId="164" fontId="8" fillId="7" borderId="4" xfId="2" applyFont="1" applyFill="1" applyBorder="1"/>
    <xf numFmtId="0" fontId="8" fillId="5" borderId="15" xfId="0" applyFont="1" applyFill="1" applyBorder="1"/>
    <xf numFmtId="0" fontId="8" fillId="5" borderId="0" xfId="0" applyFont="1" applyFill="1"/>
    <xf numFmtId="14" fontId="8" fillId="5" borderId="0" xfId="0" applyNumberFormat="1" applyFont="1" applyFill="1"/>
    <xf numFmtId="0" fontId="8" fillId="5" borderId="0" xfId="0" applyFont="1" applyFill="1" applyAlignment="1">
      <alignment horizontal="left"/>
    </xf>
    <xf numFmtId="164" fontId="8" fillId="5" borderId="0" xfId="2" applyFont="1" applyFill="1" applyBorder="1"/>
    <xf numFmtId="165" fontId="8" fillId="5" borderId="0" xfId="1" applyFont="1" applyFill="1" applyBorder="1"/>
    <xf numFmtId="164" fontId="8" fillId="5" borderId="4" xfId="2" applyFont="1" applyFill="1" applyBorder="1" applyAlignment="1">
      <alignment horizontal="center"/>
    </xf>
    <xf numFmtId="0" fontId="8" fillId="8" borderId="15" xfId="0" applyFont="1" applyFill="1" applyBorder="1"/>
    <xf numFmtId="0" fontId="8" fillId="8" borderId="0" xfId="0" applyFont="1" applyFill="1"/>
    <xf numFmtId="14" fontId="8" fillId="8" borderId="0" xfId="0" applyNumberFormat="1" applyFont="1" applyFill="1"/>
    <xf numFmtId="0" fontId="8" fillId="8" borderId="0" xfId="0" applyFont="1" applyFill="1" applyAlignment="1">
      <alignment horizontal="left"/>
    </xf>
    <xf numFmtId="164" fontId="8" fillId="8" borderId="0" xfId="2" applyFont="1" applyFill="1" applyBorder="1"/>
    <xf numFmtId="165" fontId="8" fillId="8" borderId="0" xfId="1" applyFont="1" applyFill="1" applyBorder="1"/>
    <xf numFmtId="164" fontId="8" fillId="8" borderId="4" xfId="2" applyFont="1" applyFill="1" applyBorder="1" applyAlignment="1">
      <alignment horizontal="center"/>
    </xf>
    <xf numFmtId="0" fontId="9" fillId="10" borderId="11" xfId="0" applyFont="1" applyFill="1" applyBorder="1" applyAlignment="1">
      <alignment horizontal="right"/>
    </xf>
    <xf numFmtId="0" fontId="9" fillId="10" borderId="2" xfId="0" applyFont="1" applyFill="1" applyBorder="1" applyAlignment="1">
      <alignment horizontal="right"/>
    </xf>
    <xf numFmtId="14" fontId="9" fillId="10" borderId="2" xfId="0" applyNumberFormat="1" applyFont="1" applyFill="1" applyBorder="1" applyAlignment="1">
      <alignment horizontal="right"/>
    </xf>
    <xf numFmtId="0" fontId="9" fillId="10" borderId="2" xfId="0" applyFont="1" applyFill="1" applyBorder="1" applyAlignment="1">
      <alignment horizontal="left"/>
    </xf>
    <xf numFmtId="164" fontId="9" fillId="10" borderId="2" xfId="2" applyFont="1" applyFill="1" applyBorder="1" applyAlignment="1">
      <alignment horizontal="right"/>
    </xf>
    <xf numFmtId="165" fontId="9" fillId="10" borderId="2" xfId="1" applyFont="1" applyFill="1" applyBorder="1" applyAlignment="1">
      <alignment horizontal="right"/>
    </xf>
    <xf numFmtId="164" fontId="9" fillId="10" borderId="3" xfId="2" applyFont="1" applyFill="1" applyBorder="1" applyAlignment="1">
      <alignment horizontal="center"/>
    </xf>
    <xf numFmtId="164" fontId="0" fillId="2" borderId="21" xfId="0" applyNumberFormat="1" applyFill="1" applyBorder="1"/>
    <xf numFmtId="164" fontId="0" fillId="2" borderId="22" xfId="2" applyFont="1" applyFill="1" applyBorder="1"/>
    <xf numFmtId="14" fontId="0" fillId="2" borderId="0" xfId="2" applyNumberFormat="1" applyFont="1" applyFill="1" applyBorder="1"/>
    <xf numFmtId="164" fontId="0" fillId="2" borderId="0" xfId="2" applyFont="1" applyFill="1" applyBorder="1" applyAlignment="1">
      <alignment horizontal="left"/>
    </xf>
    <xf numFmtId="164" fontId="0" fillId="2" borderId="0" xfId="2" applyFont="1" applyFill="1" applyBorder="1"/>
    <xf numFmtId="165" fontId="0" fillId="2" borderId="23" xfId="1" applyFont="1" applyFill="1" applyBorder="1"/>
    <xf numFmtId="164" fontId="0" fillId="2" borderId="25" xfId="0" applyNumberFormat="1" applyFill="1" applyBorder="1"/>
    <xf numFmtId="164" fontId="0" fillId="2" borderId="28" xfId="0" applyNumberFormat="1" applyFill="1" applyBorder="1"/>
    <xf numFmtId="164" fontId="0" fillId="2" borderId="29" xfId="2" applyFont="1" applyFill="1" applyBorder="1"/>
    <xf numFmtId="14" fontId="0" fillId="2" borderId="30" xfId="2" applyNumberFormat="1" applyFont="1" applyFill="1" applyBorder="1"/>
    <xf numFmtId="164" fontId="0" fillId="2" borderId="30" xfId="2" applyFont="1" applyFill="1" applyBorder="1" applyAlignment="1">
      <alignment horizontal="left"/>
    </xf>
    <xf numFmtId="164" fontId="0" fillId="2" borderId="30" xfId="2" applyFont="1" applyFill="1" applyBorder="1"/>
    <xf numFmtId="165" fontId="0" fillId="2" borderId="31" xfId="1" applyFont="1" applyFill="1" applyBorder="1"/>
    <xf numFmtId="164" fontId="0" fillId="2" borderId="32" xfId="2" applyFont="1" applyFill="1" applyBorder="1"/>
    <xf numFmtId="14" fontId="0" fillId="2" borderId="33" xfId="2" applyNumberFormat="1" applyFont="1" applyFill="1" applyBorder="1"/>
    <xf numFmtId="164" fontId="0" fillId="2" borderId="33" xfId="2" applyFont="1" applyFill="1" applyBorder="1" applyAlignment="1">
      <alignment horizontal="left"/>
    </xf>
    <xf numFmtId="164" fontId="0" fillId="2" borderId="33" xfId="2" applyFont="1" applyFill="1" applyBorder="1"/>
    <xf numFmtId="165" fontId="0" fillId="2" borderId="34" xfId="0" applyNumberFormat="1" applyFill="1" applyBorder="1"/>
    <xf numFmtId="166" fontId="0" fillId="0" borderId="0" xfId="0" applyNumberFormat="1"/>
    <xf numFmtId="14" fontId="11" fillId="0" borderId="0" xfId="0" applyNumberFormat="1" applyFont="1"/>
    <xf numFmtId="0" fontId="3" fillId="0" borderId="0" xfId="0" applyFont="1"/>
    <xf numFmtId="0" fontId="7" fillId="9" borderId="1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5" fillId="2" borderId="19" xfId="2" applyFont="1" applyFill="1" applyBorder="1" applyAlignment="1">
      <alignment horizontal="center"/>
    </xf>
    <xf numFmtId="164" fontId="5" fillId="2" borderId="20" xfId="2" applyFont="1" applyFill="1" applyBorder="1" applyAlignment="1">
      <alignment horizontal="center"/>
    </xf>
    <xf numFmtId="164" fontId="5" fillId="2" borderId="24" xfId="2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4" fontId="5" fillId="2" borderId="26" xfId="2" applyFont="1" applyFill="1" applyBorder="1" applyAlignment="1">
      <alignment horizontal="center"/>
    </xf>
    <xf numFmtId="164" fontId="5" fillId="2" borderId="27" xfId="2" applyFont="1" applyFill="1" applyBorder="1" applyAlignment="1">
      <alignment horizontal="center"/>
    </xf>
    <xf numFmtId="0" fontId="0" fillId="11" borderId="4" xfId="0" applyFill="1" applyBorder="1"/>
    <xf numFmtId="164" fontId="6" fillId="5" borderId="0" xfId="2" applyFont="1" applyFill="1" applyBorder="1"/>
    <xf numFmtId="164" fontId="6" fillId="3" borderId="6" xfId="2" applyFont="1" applyFill="1" applyBorder="1"/>
    <xf numFmtId="164" fontId="6" fillId="3" borderId="7" xfId="2" applyFont="1" applyFill="1" applyBorder="1"/>
    <xf numFmtId="14" fontId="6" fillId="0" borderId="0" xfId="0" applyNumberFormat="1" applyFont="1" applyAlignment="1">
      <alignment horizontal="left"/>
    </xf>
    <xf numFmtId="165" fontId="6" fillId="0" borderId="0" xfId="1" applyFont="1" applyFill="1" applyBorder="1"/>
    <xf numFmtId="167" fontId="6" fillId="0" borderId="0" xfId="0" applyNumberFormat="1" applyFont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1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6" fillId="0" borderId="6" xfId="2" applyFont="1" applyFill="1" applyBorder="1"/>
    <xf numFmtId="165" fontId="6" fillId="0" borderId="6" xfId="1" applyFont="1" applyFill="1" applyBorder="1"/>
    <xf numFmtId="0" fontId="14" fillId="0" borderId="0" xfId="0" applyFont="1"/>
    <xf numFmtId="0" fontId="14" fillId="0" borderId="36" xfId="0" applyFont="1" applyBorder="1"/>
    <xf numFmtId="0" fontId="14" fillId="0" borderId="40" xfId="0" applyFont="1" applyBorder="1"/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43" xfId="0" applyFont="1" applyBorder="1"/>
    <xf numFmtId="0" fontId="14" fillId="0" borderId="41" xfId="0" applyFont="1" applyBorder="1"/>
    <xf numFmtId="0" fontId="14" fillId="0" borderId="35" xfId="0" applyFont="1" applyBorder="1" applyAlignment="1">
      <alignment horizontal="left"/>
    </xf>
    <xf numFmtId="0" fontId="15" fillId="0" borderId="35" xfId="0" applyFont="1" applyBorder="1"/>
    <xf numFmtId="0" fontId="14" fillId="0" borderId="44" xfId="0" applyFont="1" applyBorder="1"/>
    <xf numFmtId="0" fontId="14" fillId="0" borderId="42" xfId="0" applyFont="1" applyBorder="1"/>
    <xf numFmtId="0" fontId="14" fillId="0" borderId="39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46" xfId="0" applyFont="1" applyBorder="1" applyAlignment="1">
      <alignment horizontal="left" vertical="center" wrapText="1"/>
    </xf>
    <xf numFmtId="168" fontId="17" fillId="0" borderId="46" xfId="0" applyNumberFormat="1" applyFont="1" applyBorder="1" applyAlignment="1">
      <alignment horizontal="left" vertical="center" wrapText="1"/>
    </xf>
    <xf numFmtId="168" fontId="17" fillId="0" borderId="47" xfId="0" applyNumberFormat="1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8" fillId="0" borderId="0" xfId="0" applyFont="1" applyAlignment="1">
      <alignment horizontal="left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Moneda" xfId="2" builtinId="4"/>
    <cellStyle name="Normal" xfId="0" builtinId="0"/>
    <cellStyle name="Normal 2 2" xfId="5" xr:uid="{00000000-0005-0000-0000-000005000000}"/>
    <cellStyle name="Normal 3" xfId="6" xr:uid="{00000000-0005-0000-0000-000006000000}"/>
    <cellStyle name="Porcentaje 2" xfId="7" xr:uid="{00000000-0005-0000-0000-000007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E1" zoomScale="80" zoomScaleNormal="80" workbookViewId="0">
      <pane ySplit="1" topLeftCell="A2" activePane="bottomLeft" state="frozen"/>
      <selection activeCell="I1" sqref="I1"/>
      <selection pane="bottomLeft" activeCell="E13" sqref="E13"/>
    </sheetView>
  </sheetViews>
  <sheetFormatPr baseColWidth="10" defaultColWidth="11.44140625" defaultRowHeight="13.8" x14ac:dyDescent="0.25"/>
  <cols>
    <col min="1" max="1" width="26" style="141" bestFit="1" customWidth="1"/>
    <col min="2" max="2" width="28.77734375" style="141" bestFit="1" customWidth="1"/>
    <col min="3" max="3" width="29.33203125" style="141" bestFit="1" customWidth="1"/>
    <col min="4" max="4" width="33.33203125" style="142" bestFit="1" customWidth="1"/>
    <col min="5" max="5" width="137.6640625" style="142" bestFit="1" customWidth="1"/>
    <col min="6" max="6" width="56.5546875" style="142" bestFit="1" customWidth="1"/>
    <col min="7" max="7" width="84.6640625" style="142" bestFit="1" customWidth="1"/>
    <col min="8" max="8" width="29.5546875" style="142" bestFit="1" customWidth="1"/>
    <col min="9" max="16384" width="11.44140625" style="141"/>
  </cols>
  <sheetData>
    <row r="1" spans="1:8" s="148" customFormat="1" ht="23.25" customHeight="1" thickBot="1" x14ac:dyDescent="0.3">
      <c r="A1" s="143" t="s">
        <v>292</v>
      </c>
      <c r="B1" s="143" t="s">
        <v>272</v>
      </c>
      <c r="C1" s="143" t="s">
        <v>293</v>
      </c>
      <c r="D1" s="144" t="s">
        <v>9</v>
      </c>
      <c r="E1" s="145" t="s">
        <v>294</v>
      </c>
      <c r="F1" s="146" t="s">
        <v>295</v>
      </c>
      <c r="G1" s="147" t="s">
        <v>296</v>
      </c>
      <c r="H1" s="147" t="s">
        <v>297</v>
      </c>
    </row>
    <row r="2" spans="1:8" s="127" customFormat="1" ht="18" thickBot="1" x14ac:dyDescent="0.35">
      <c r="A2" s="128" t="s">
        <v>242</v>
      </c>
      <c r="B2" s="129" t="s">
        <v>216</v>
      </c>
      <c r="C2" s="129" t="s">
        <v>217</v>
      </c>
      <c r="D2" s="130" t="s">
        <v>58</v>
      </c>
      <c r="E2" s="130" t="s">
        <v>274</v>
      </c>
      <c r="F2" s="130" t="s">
        <v>215</v>
      </c>
      <c r="G2" s="130" t="s">
        <v>214</v>
      </c>
      <c r="H2" s="131" t="s">
        <v>213</v>
      </c>
    </row>
    <row r="3" spans="1:8" s="127" customFormat="1" ht="18" thickBot="1" x14ac:dyDescent="0.35">
      <c r="A3" s="132" t="s">
        <v>254</v>
      </c>
      <c r="B3" s="133" t="s">
        <v>218</v>
      </c>
      <c r="C3" s="133" t="s">
        <v>246</v>
      </c>
      <c r="D3" s="134" t="s">
        <v>61</v>
      </c>
      <c r="E3" s="134" t="s">
        <v>275</v>
      </c>
      <c r="F3" s="134" t="s">
        <v>215</v>
      </c>
      <c r="G3" s="134" t="s">
        <v>214</v>
      </c>
      <c r="H3" s="131" t="s">
        <v>213</v>
      </c>
    </row>
    <row r="4" spans="1:8" s="127" customFormat="1" ht="18" thickBot="1" x14ac:dyDescent="0.35">
      <c r="A4" s="132" t="s">
        <v>255</v>
      </c>
      <c r="B4" s="133" t="s">
        <v>247</v>
      </c>
      <c r="C4" s="133" t="s">
        <v>219</v>
      </c>
      <c r="D4" s="134" t="s">
        <v>204</v>
      </c>
      <c r="E4" s="134" t="s">
        <v>276</v>
      </c>
      <c r="F4" s="134" t="s">
        <v>215</v>
      </c>
      <c r="G4" s="134" t="s">
        <v>214</v>
      </c>
      <c r="H4" s="131" t="s">
        <v>213</v>
      </c>
    </row>
    <row r="5" spans="1:8" s="127" customFormat="1" ht="18" thickBot="1" x14ac:dyDescent="0.35">
      <c r="A5" s="132" t="s">
        <v>256</v>
      </c>
      <c r="B5" s="133" t="s">
        <v>220</v>
      </c>
      <c r="C5" s="133" t="s">
        <v>221</v>
      </c>
      <c r="D5" s="134" t="s">
        <v>67</v>
      </c>
      <c r="E5" s="134" t="s">
        <v>277</v>
      </c>
      <c r="F5" s="134" t="s">
        <v>215</v>
      </c>
      <c r="G5" s="134" t="s">
        <v>214</v>
      </c>
      <c r="H5" s="131" t="s">
        <v>213</v>
      </c>
    </row>
    <row r="6" spans="1:8" s="127" customFormat="1" ht="18" thickBot="1" x14ac:dyDescent="0.35">
      <c r="A6" s="132" t="s">
        <v>257</v>
      </c>
      <c r="B6" s="133" t="s">
        <v>222</v>
      </c>
      <c r="C6" s="133" t="s">
        <v>223</v>
      </c>
      <c r="D6" s="134" t="s">
        <v>199</v>
      </c>
      <c r="E6" s="134" t="s">
        <v>289</v>
      </c>
      <c r="F6" s="134" t="s">
        <v>215</v>
      </c>
      <c r="G6" s="134" t="s">
        <v>214</v>
      </c>
      <c r="H6" s="131" t="s">
        <v>213</v>
      </c>
    </row>
    <row r="7" spans="1:8" s="127" customFormat="1" ht="18" thickBot="1" x14ac:dyDescent="0.35">
      <c r="A7" s="132" t="s">
        <v>258</v>
      </c>
      <c r="B7" s="133" t="s">
        <v>224</v>
      </c>
      <c r="C7" s="133" t="s">
        <v>225</v>
      </c>
      <c r="D7" s="134" t="s">
        <v>200</v>
      </c>
      <c r="E7" s="134" t="s">
        <v>288</v>
      </c>
      <c r="F7" s="134" t="s">
        <v>215</v>
      </c>
      <c r="G7" s="134" t="s">
        <v>214</v>
      </c>
      <c r="H7" s="131" t="s">
        <v>213</v>
      </c>
    </row>
    <row r="8" spans="1:8" s="127" customFormat="1" ht="18" thickBot="1" x14ac:dyDescent="0.35">
      <c r="A8" s="132" t="s">
        <v>259</v>
      </c>
      <c r="B8" s="133" t="s">
        <v>226</v>
      </c>
      <c r="C8" s="133" t="s">
        <v>227</v>
      </c>
      <c r="D8" s="134" t="s">
        <v>53</v>
      </c>
      <c r="E8" s="134" t="s">
        <v>290</v>
      </c>
      <c r="F8" s="134" t="s">
        <v>215</v>
      </c>
      <c r="G8" s="134" t="s">
        <v>214</v>
      </c>
      <c r="H8" s="131" t="s">
        <v>213</v>
      </c>
    </row>
    <row r="9" spans="1:8" s="127" customFormat="1" ht="18" thickBot="1" x14ac:dyDescent="0.35">
      <c r="A9" s="132" t="s">
        <v>260</v>
      </c>
      <c r="B9" s="133" t="s">
        <v>228</v>
      </c>
      <c r="C9" s="133" t="s">
        <v>253</v>
      </c>
      <c r="D9" s="134" t="s">
        <v>202</v>
      </c>
      <c r="E9" s="134" t="s">
        <v>278</v>
      </c>
      <c r="F9" s="134" t="s">
        <v>215</v>
      </c>
      <c r="G9" s="134" t="s">
        <v>214</v>
      </c>
      <c r="H9" s="131" t="s">
        <v>213</v>
      </c>
    </row>
    <row r="10" spans="1:8" s="127" customFormat="1" ht="17.25" customHeight="1" thickBot="1" x14ac:dyDescent="0.35">
      <c r="A10" s="132" t="s">
        <v>261</v>
      </c>
      <c r="B10" s="133" t="s">
        <v>229</v>
      </c>
      <c r="C10" s="133" t="s">
        <v>230</v>
      </c>
      <c r="D10" s="134" t="s">
        <v>201</v>
      </c>
      <c r="E10" s="134" t="s">
        <v>279</v>
      </c>
      <c r="F10" s="134" t="s">
        <v>215</v>
      </c>
      <c r="G10" s="134" t="s">
        <v>214</v>
      </c>
      <c r="H10" s="131" t="s">
        <v>213</v>
      </c>
    </row>
    <row r="11" spans="1:8" s="127" customFormat="1" ht="18" thickBot="1" x14ac:dyDescent="0.35">
      <c r="A11" s="132" t="s">
        <v>262</v>
      </c>
      <c r="B11" s="133" t="s">
        <v>231</v>
      </c>
      <c r="C11" s="133" t="s">
        <v>232</v>
      </c>
      <c r="D11" s="134" t="s">
        <v>205</v>
      </c>
      <c r="E11" s="134" t="s">
        <v>291</v>
      </c>
      <c r="F11" s="134" t="s">
        <v>215</v>
      </c>
      <c r="G11" s="134" t="s">
        <v>214</v>
      </c>
      <c r="H11" s="131" t="s">
        <v>213</v>
      </c>
    </row>
    <row r="12" spans="1:8" s="127" customFormat="1" ht="18" thickBot="1" x14ac:dyDescent="0.35">
      <c r="A12" s="132" t="s">
        <v>263</v>
      </c>
      <c r="B12" s="133" t="s">
        <v>248</v>
      </c>
      <c r="C12" s="133" t="s">
        <v>233</v>
      </c>
      <c r="D12" s="134" t="s">
        <v>203</v>
      </c>
      <c r="E12" s="134" t="s">
        <v>273</v>
      </c>
      <c r="F12" s="134" t="s">
        <v>215</v>
      </c>
      <c r="G12" s="134" t="s">
        <v>214</v>
      </c>
      <c r="H12" s="131" t="s">
        <v>213</v>
      </c>
    </row>
    <row r="13" spans="1:8" s="127" customFormat="1" ht="18" thickBot="1" x14ac:dyDescent="0.35">
      <c r="A13" s="132" t="s">
        <v>264</v>
      </c>
      <c r="B13" s="133" t="s">
        <v>249</v>
      </c>
      <c r="C13" s="133" t="s">
        <v>234</v>
      </c>
      <c r="D13" s="134" t="s">
        <v>206</v>
      </c>
      <c r="E13" s="134" t="s">
        <v>280</v>
      </c>
      <c r="F13" s="134" t="s">
        <v>215</v>
      </c>
      <c r="G13" s="134" t="s">
        <v>214</v>
      </c>
      <c r="H13" s="131" t="s">
        <v>213</v>
      </c>
    </row>
    <row r="14" spans="1:8" s="127" customFormat="1" ht="18" thickBot="1" x14ac:dyDescent="0.35">
      <c r="A14" s="132" t="s">
        <v>265</v>
      </c>
      <c r="B14" s="133" t="s">
        <v>244</v>
      </c>
      <c r="C14" s="133" t="s">
        <v>235</v>
      </c>
      <c r="D14" s="135" t="s">
        <v>212</v>
      </c>
      <c r="E14" s="134" t="s">
        <v>281</v>
      </c>
      <c r="F14" s="134" t="s">
        <v>215</v>
      </c>
      <c r="G14" s="134" t="s">
        <v>214</v>
      </c>
      <c r="H14" s="131" t="s">
        <v>213</v>
      </c>
    </row>
    <row r="15" spans="1:8" s="127" customFormat="1" ht="18" thickBot="1" x14ac:dyDescent="0.35">
      <c r="A15" s="132" t="s">
        <v>266</v>
      </c>
      <c r="B15" s="133" t="s">
        <v>250</v>
      </c>
      <c r="C15" s="133" t="s">
        <v>217</v>
      </c>
      <c r="D15" s="134" t="s">
        <v>198</v>
      </c>
      <c r="E15" s="134" t="s">
        <v>282</v>
      </c>
      <c r="F15" s="134" t="s">
        <v>215</v>
      </c>
      <c r="G15" s="134" t="s">
        <v>214</v>
      </c>
      <c r="H15" s="131" t="s">
        <v>213</v>
      </c>
    </row>
    <row r="16" spans="1:8" s="127" customFormat="1" ht="18" thickBot="1" x14ac:dyDescent="0.35">
      <c r="A16" s="132" t="s">
        <v>267</v>
      </c>
      <c r="B16" s="133" t="s">
        <v>243</v>
      </c>
      <c r="C16" s="133" t="s">
        <v>251</v>
      </c>
      <c r="D16" s="134" t="s">
        <v>207</v>
      </c>
      <c r="E16" s="134" t="s">
        <v>283</v>
      </c>
      <c r="F16" s="134" t="s">
        <v>215</v>
      </c>
      <c r="G16" s="134" t="s">
        <v>214</v>
      </c>
      <c r="H16" s="131" t="s">
        <v>213</v>
      </c>
    </row>
    <row r="17" spans="1:8" s="127" customFormat="1" ht="18" thickBot="1" x14ac:dyDescent="0.35">
      <c r="A17" s="132" t="s">
        <v>268</v>
      </c>
      <c r="B17" s="133" t="s">
        <v>245</v>
      </c>
      <c r="C17" s="133" t="s">
        <v>236</v>
      </c>
      <c r="D17" s="134" t="s">
        <v>209</v>
      </c>
      <c r="E17" s="134" t="s">
        <v>284</v>
      </c>
      <c r="F17" s="134" t="s">
        <v>215</v>
      </c>
      <c r="G17" s="134" t="s">
        <v>214</v>
      </c>
      <c r="H17" s="131" t="s">
        <v>213</v>
      </c>
    </row>
    <row r="18" spans="1:8" s="127" customFormat="1" ht="18" thickBot="1" x14ac:dyDescent="0.35">
      <c r="A18" s="132" t="s">
        <v>269</v>
      </c>
      <c r="B18" s="133" t="s">
        <v>237</v>
      </c>
      <c r="C18" s="133" t="s">
        <v>238</v>
      </c>
      <c r="D18" s="134" t="s">
        <v>211</v>
      </c>
      <c r="E18" s="134" t="s">
        <v>285</v>
      </c>
      <c r="F18" s="134" t="s">
        <v>215</v>
      </c>
      <c r="G18" s="134" t="s">
        <v>214</v>
      </c>
      <c r="H18" s="131" t="s">
        <v>213</v>
      </c>
    </row>
    <row r="19" spans="1:8" s="127" customFormat="1" ht="18" thickBot="1" x14ac:dyDescent="0.35">
      <c r="A19" s="132" t="s">
        <v>270</v>
      </c>
      <c r="B19" s="133" t="s">
        <v>252</v>
      </c>
      <c r="C19" s="133" t="s">
        <v>239</v>
      </c>
      <c r="D19" s="134" t="s">
        <v>208</v>
      </c>
      <c r="E19" s="134" t="s">
        <v>286</v>
      </c>
      <c r="F19" s="134" t="s">
        <v>215</v>
      </c>
      <c r="G19" s="134" t="s">
        <v>214</v>
      </c>
      <c r="H19" s="131" t="s">
        <v>213</v>
      </c>
    </row>
    <row r="20" spans="1:8" s="127" customFormat="1" ht="18" thickBot="1" x14ac:dyDescent="0.35">
      <c r="A20" s="136" t="s">
        <v>271</v>
      </c>
      <c r="B20" s="137" t="s">
        <v>240</v>
      </c>
      <c r="C20" s="137" t="s">
        <v>241</v>
      </c>
      <c r="D20" s="138" t="s">
        <v>210</v>
      </c>
      <c r="E20" s="138" t="s">
        <v>287</v>
      </c>
      <c r="F20" s="138" t="s">
        <v>215</v>
      </c>
      <c r="G20" s="138" t="s">
        <v>214</v>
      </c>
      <c r="H20" s="139" t="s">
        <v>213</v>
      </c>
    </row>
    <row r="21" spans="1:8" s="127" customFormat="1" ht="17.399999999999999" x14ac:dyDescent="0.3">
      <c r="D21" s="140"/>
      <c r="E21" s="140"/>
      <c r="F21" s="140"/>
      <c r="G21" s="140"/>
      <c r="H21" s="140"/>
    </row>
  </sheetData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64"/>
  <sheetViews>
    <sheetView zoomScale="80" zoomScaleNormal="80" workbookViewId="0">
      <pane ySplit="3" topLeftCell="A64" activePane="bottomLeft" state="frozen"/>
      <selection activeCell="I1" sqref="I1"/>
      <selection pane="bottomLeft" activeCell="AA85" sqref="AA85"/>
    </sheetView>
  </sheetViews>
  <sheetFormatPr baseColWidth="10" defaultColWidth="11.44140625" defaultRowHeight="14.4" x14ac:dyDescent="0.3"/>
  <cols>
    <col min="1" max="1" width="16.109375" customWidth="1"/>
    <col min="2" max="2" width="43.44140625" customWidth="1"/>
    <col min="3" max="3" width="24" customWidth="1"/>
    <col min="4" max="4" width="13.44140625" style="1" hidden="1" customWidth="1"/>
    <col min="5" max="5" width="18.109375" style="2" hidden="1" customWidth="1"/>
    <col min="6" max="8" width="13.44140625" style="2" hidden="1" customWidth="1"/>
    <col min="9" max="9" width="11.33203125" hidden="1" customWidth="1"/>
    <col min="10" max="10" width="10.33203125" hidden="1" customWidth="1"/>
    <col min="11" max="11" width="10.109375" hidden="1" customWidth="1"/>
    <col min="12" max="13" width="9.109375" hidden="1" customWidth="1"/>
    <col min="14" max="14" width="10.109375" hidden="1" customWidth="1"/>
    <col min="15" max="15" width="9.109375" hidden="1" customWidth="1"/>
    <col min="16" max="16" width="12" hidden="1" customWidth="1"/>
    <col min="17" max="17" width="14.33203125" customWidth="1"/>
    <col min="18" max="18" width="13.6640625" hidden="1" customWidth="1"/>
    <col min="19" max="19" width="12.33203125" hidden="1" customWidth="1"/>
    <col min="20" max="20" width="8.44140625" hidden="1" customWidth="1"/>
    <col min="21" max="21" width="19.44140625" hidden="1" customWidth="1"/>
    <col min="22" max="22" width="13.33203125" hidden="1" customWidth="1"/>
    <col min="23" max="23" width="11.44140625" hidden="1" customWidth="1"/>
    <col min="24" max="24" width="14.77734375" hidden="1" customWidth="1"/>
    <col min="25" max="25" width="22.6640625" hidden="1" customWidth="1"/>
    <col min="26" max="26" width="12.44140625" hidden="1" customWidth="1"/>
    <col min="27" max="27" width="17.77734375" customWidth="1"/>
    <col min="28" max="28" width="16.77734375" hidden="1" customWidth="1"/>
    <col min="29" max="29" width="13.44140625" hidden="1" customWidth="1"/>
    <col min="30" max="30" width="12.44140625" hidden="1" customWidth="1"/>
    <col min="31" max="31" width="13.109375" hidden="1" customWidth="1"/>
    <col min="32" max="32" width="14.6640625" hidden="1" customWidth="1"/>
    <col min="33" max="33" width="0" hidden="1" customWidth="1"/>
    <col min="34" max="34" width="9.6640625" bestFit="1" customWidth="1"/>
    <col min="35" max="35" width="2.33203125" bestFit="1" customWidth="1"/>
  </cols>
  <sheetData>
    <row r="1" spans="1:33" x14ac:dyDescent="0.3">
      <c r="B1" s="100" t="s">
        <v>106</v>
      </c>
      <c r="O1" s="3"/>
      <c r="P1" t="s">
        <v>0</v>
      </c>
      <c r="R1" s="4"/>
      <c r="S1" s="4"/>
      <c r="T1" s="4" t="s">
        <v>1</v>
      </c>
      <c r="U1" s="4" t="s">
        <v>2</v>
      </c>
      <c r="V1" s="4"/>
      <c r="W1" s="4"/>
      <c r="X1" s="4"/>
      <c r="Y1" s="3"/>
      <c r="Z1" s="5"/>
      <c r="AA1" s="5"/>
      <c r="AB1" s="5"/>
      <c r="AC1" s="5"/>
      <c r="AD1" s="3"/>
      <c r="AE1" s="3"/>
    </row>
    <row r="2" spans="1:33" ht="15" thickBot="1" x14ac:dyDescent="0.35">
      <c r="I2" s="99"/>
      <c r="J2" s="99"/>
      <c r="K2" s="99"/>
      <c r="L2" s="99"/>
      <c r="M2" s="99"/>
      <c r="N2" s="99"/>
      <c r="O2" s="99"/>
      <c r="P2" t="s">
        <v>3</v>
      </c>
      <c r="R2" s="4"/>
      <c r="S2" s="4"/>
      <c r="T2" s="4" t="s">
        <v>4</v>
      </c>
      <c r="U2" s="4" t="s">
        <v>2</v>
      </c>
      <c r="V2" s="4"/>
      <c r="W2" s="4"/>
      <c r="X2" s="4"/>
      <c r="Y2" s="6">
        <v>7</v>
      </c>
      <c r="Z2" s="5">
        <f>774.88/30</f>
        <v>25.829333333333334</v>
      </c>
      <c r="AA2" s="5"/>
      <c r="AB2" s="5">
        <f>492.97/61</f>
        <v>8.0814754098360666</v>
      </c>
      <c r="AC2" s="5">
        <f>392.81/61</f>
        <v>6.4395081967213113</v>
      </c>
      <c r="AD2" s="3"/>
      <c r="AE2" s="7"/>
    </row>
    <row r="3" spans="1:33" s="8" customFormat="1" ht="51" customHeight="1" thickTop="1" thickBot="1" x14ac:dyDescent="0.35">
      <c r="B3" s="9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131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12" t="s">
        <v>18</v>
      </c>
      <c r="Q3" s="13" t="s">
        <v>19</v>
      </c>
      <c r="R3" s="13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4" t="s">
        <v>25</v>
      </c>
      <c r="X3" s="14" t="s">
        <v>26</v>
      </c>
      <c r="Y3" s="14" t="s">
        <v>27</v>
      </c>
      <c r="Z3" s="14" t="s">
        <v>28</v>
      </c>
      <c r="AA3" s="14" t="s">
        <v>29</v>
      </c>
      <c r="AB3" s="13" t="s">
        <v>30</v>
      </c>
      <c r="AC3" s="13" t="s">
        <v>31</v>
      </c>
      <c r="AD3" s="13" t="s">
        <v>32</v>
      </c>
      <c r="AE3" s="13" t="s">
        <v>33</v>
      </c>
      <c r="AF3" s="13" t="s">
        <v>34</v>
      </c>
      <c r="AG3" s="15" t="s">
        <v>35</v>
      </c>
    </row>
    <row r="4" spans="1:33" ht="15" thickTop="1" x14ac:dyDescent="0.3">
      <c r="A4" s="113" t="s">
        <v>132</v>
      </c>
      <c r="B4" s="21" t="s">
        <v>126</v>
      </c>
      <c r="C4" s="21" t="s">
        <v>109</v>
      </c>
      <c r="D4" s="22">
        <v>44305</v>
      </c>
      <c r="E4" s="23"/>
      <c r="F4" s="23"/>
      <c r="G4" s="23"/>
      <c r="H4" s="117">
        <v>44560</v>
      </c>
      <c r="I4" s="24" t="s">
        <v>37</v>
      </c>
      <c r="J4" s="24" t="s">
        <v>37</v>
      </c>
      <c r="K4" s="24" t="s">
        <v>37</v>
      </c>
      <c r="L4" s="24" t="s">
        <v>37</v>
      </c>
      <c r="M4" s="24" t="s">
        <v>37</v>
      </c>
      <c r="N4" s="24" t="s">
        <v>37</v>
      </c>
      <c r="O4" s="24" t="s">
        <v>40</v>
      </c>
      <c r="P4" s="25">
        <f t="shared" ref="P4:P70" si="0">COUNTIF(I4:O4,"A")+COUNTIF(I4:O4,"D")</f>
        <v>7</v>
      </c>
      <c r="Q4" s="26">
        <v>257.14999999999998</v>
      </c>
      <c r="R4" s="26">
        <f t="shared" ref="R4:R73" si="1">IF(O4="A",Q4*0.25,0)</f>
        <v>0</v>
      </c>
      <c r="S4" s="118">
        <v>0</v>
      </c>
      <c r="T4" s="118">
        <v>0</v>
      </c>
      <c r="U4" s="26"/>
      <c r="V4" s="118"/>
      <c r="W4" s="118"/>
      <c r="X4" s="118">
        <v>0</v>
      </c>
      <c r="Y4" s="118">
        <v>0</v>
      </c>
      <c r="Z4" s="118">
        <v>0</v>
      </c>
      <c r="AA4" s="118">
        <f>(Q4*P4)+R4+S4+T4+U4+V4+W4-X4-Y4-Z4</f>
        <v>1800.0499999999997</v>
      </c>
      <c r="AB4" s="17">
        <f>+Q4*7</f>
        <v>1800.0499999999997</v>
      </c>
      <c r="AC4" s="17">
        <v>0</v>
      </c>
      <c r="AD4" s="17">
        <v>0</v>
      </c>
      <c r="AE4" s="17">
        <v>0</v>
      </c>
      <c r="AF4" s="17">
        <f>AB4*3%</f>
        <v>54.001499999999993</v>
      </c>
      <c r="AG4" s="18">
        <v>100</v>
      </c>
    </row>
    <row r="5" spans="1:33" x14ac:dyDescent="0.3">
      <c r="A5" s="16"/>
      <c r="B5" s="21" t="s">
        <v>116</v>
      </c>
      <c r="C5" s="21" t="s">
        <v>36</v>
      </c>
      <c r="D5" s="22"/>
      <c r="E5" s="23"/>
      <c r="F5" s="23"/>
      <c r="G5" s="23"/>
      <c r="H5" s="117">
        <v>44753</v>
      </c>
      <c r="I5" s="24" t="s">
        <v>37</v>
      </c>
      <c r="J5" s="24" t="s">
        <v>40</v>
      </c>
      <c r="K5" s="24" t="s">
        <v>37</v>
      </c>
      <c r="L5" s="24" t="s">
        <v>37</v>
      </c>
      <c r="M5" s="24" t="s">
        <v>37</v>
      </c>
      <c r="N5" s="24" t="s">
        <v>37</v>
      </c>
      <c r="O5" s="24" t="s">
        <v>37</v>
      </c>
      <c r="P5" s="25">
        <f t="shared" si="0"/>
        <v>7</v>
      </c>
      <c r="Q5" s="26">
        <v>285.70999999999998</v>
      </c>
      <c r="R5" s="26">
        <f t="shared" si="1"/>
        <v>71.427499999999995</v>
      </c>
      <c r="S5" s="118"/>
      <c r="T5" s="118"/>
      <c r="U5" s="26"/>
      <c r="V5" s="118">
        <v>0</v>
      </c>
      <c r="W5" s="118"/>
      <c r="X5" s="118"/>
      <c r="Y5" s="118"/>
      <c r="Z5" s="118"/>
      <c r="AA5" s="118">
        <v>2000</v>
      </c>
      <c r="AB5" s="114"/>
      <c r="AC5" s="17"/>
      <c r="AD5" s="17"/>
      <c r="AE5" s="17"/>
      <c r="AF5" s="17"/>
      <c r="AG5" s="18"/>
    </row>
    <row r="6" spans="1:33" x14ac:dyDescent="0.3">
      <c r="A6" s="16"/>
      <c r="B6" s="21" t="s">
        <v>136</v>
      </c>
      <c r="C6" s="21" t="s">
        <v>36</v>
      </c>
      <c r="D6" s="22"/>
      <c r="E6" s="23"/>
      <c r="F6" s="23"/>
      <c r="G6" s="23"/>
      <c r="H6" s="117">
        <v>44837</v>
      </c>
      <c r="I6" s="24" t="s">
        <v>37</v>
      </c>
      <c r="J6" s="24" t="s">
        <v>37</v>
      </c>
      <c r="K6" s="24" t="s">
        <v>37</v>
      </c>
      <c r="L6" s="24" t="s">
        <v>40</v>
      </c>
      <c r="M6" s="24" t="s">
        <v>37</v>
      </c>
      <c r="N6" s="24" t="s">
        <v>37</v>
      </c>
      <c r="O6" s="24" t="s">
        <v>37</v>
      </c>
      <c r="P6" s="25">
        <f t="shared" si="0"/>
        <v>7</v>
      </c>
      <c r="Q6" s="26">
        <v>285.70999999999998</v>
      </c>
      <c r="R6" s="26">
        <f t="shared" si="1"/>
        <v>71.427499999999995</v>
      </c>
      <c r="S6" s="118"/>
      <c r="T6" s="118"/>
      <c r="U6" s="26"/>
      <c r="V6" s="118">
        <v>0</v>
      </c>
      <c r="W6" s="118"/>
      <c r="X6" s="118"/>
      <c r="Y6" s="118"/>
      <c r="Z6" s="118"/>
      <c r="AA6" s="118">
        <v>2000</v>
      </c>
      <c r="AB6" s="114"/>
      <c r="AC6" s="17"/>
      <c r="AD6" s="17"/>
      <c r="AE6" s="17"/>
      <c r="AF6" s="17"/>
      <c r="AG6" s="18"/>
    </row>
    <row r="7" spans="1:33" x14ac:dyDescent="0.3">
      <c r="A7" s="16"/>
      <c r="B7" s="21" t="s">
        <v>192</v>
      </c>
      <c r="C7" s="21" t="s">
        <v>36</v>
      </c>
      <c r="D7" s="22"/>
      <c r="E7" s="23"/>
      <c r="F7" s="23"/>
      <c r="G7" s="23"/>
      <c r="H7" s="117">
        <v>44574</v>
      </c>
      <c r="I7" s="24" t="s">
        <v>37</v>
      </c>
      <c r="J7" s="24" t="s">
        <v>37</v>
      </c>
      <c r="K7" s="24" t="s">
        <v>37</v>
      </c>
      <c r="L7" s="24" t="s">
        <v>40</v>
      </c>
      <c r="M7" s="24" t="s">
        <v>37</v>
      </c>
      <c r="N7" s="24" t="s">
        <v>37</v>
      </c>
      <c r="O7" s="24" t="s">
        <v>37</v>
      </c>
      <c r="P7" s="25">
        <f t="shared" si="0"/>
        <v>7</v>
      </c>
      <c r="Q7" s="26">
        <v>321.42</v>
      </c>
      <c r="R7" s="26">
        <f t="shared" si="1"/>
        <v>80.355000000000004</v>
      </c>
      <c r="S7" s="118"/>
      <c r="T7" s="118"/>
      <c r="U7" s="26"/>
      <c r="V7" s="118">
        <v>0</v>
      </c>
      <c r="W7" s="118"/>
      <c r="X7" s="118"/>
      <c r="Y7" s="118"/>
      <c r="Z7" s="118"/>
      <c r="AA7" s="118">
        <v>2250</v>
      </c>
      <c r="AB7" s="114"/>
      <c r="AC7" s="17"/>
      <c r="AD7" s="17"/>
      <c r="AE7" s="17"/>
      <c r="AF7" s="17"/>
      <c r="AG7" s="18"/>
    </row>
    <row r="8" spans="1:33" x14ac:dyDescent="0.3">
      <c r="A8" s="16"/>
      <c r="B8" s="21" t="s">
        <v>193</v>
      </c>
      <c r="C8" s="21" t="s">
        <v>36</v>
      </c>
      <c r="D8" s="22"/>
      <c r="E8" s="23"/>
      <c r="F8" s="23"/>
      <c r="G8" s="23"/>
      <c r="H8" s="117">
        <v>44940</v>
      </c>
      <c r="I8" s="24" t="s">
        <v>37</v>
      </c>
      <c r="J8" s="24" t="s">
        <v>37</v>
      </c>
      <c r="K8" s="24" t="s">
        <v>40</v>
      </c>
      <c r="L8" s="24" t="s">
        <v>37</v>
      </c>
      <c r="M8" s="24" t="s">
        <v>37</v>
      </c>
      <c r="N8" s="24" t="s">
        <v>37</v>
      </c>
      <c r="O8" s="24" t="s">
        <v>37</v>
      </c>
      <c r="P8" s="25">
        <f t="shared" si="0"/>
        <v>7</v>
      </c>
      <c r="Q8" s="26">
        <v>257.14</v>
      </c>
      <c r="R8" s="26">
        <f t="shared" si="1"/>
        <v>64.284999999999997</v>
      </c>
      <c r="S8" s="118"/>
      <c r="T8" s="118"/>
      <c r="U8" s="26"/>
      <c r="V8" s="118">
        <v>0</v>
      </c>
      <c r="W8" s="118"/>
      <c r="X8" s="118"/>
      <c r="Y8" s="118"/>
      <c r="Z8" s="118"/>
      <c r="AA8" s="118">
        <v>1800</v>
      </c>
      <c r="AB8" s="114"/>
      <c r="AC8" s="17"/>
      <c r="AD8" s="17"/>
      <c r="AE8" s="17"/>
      <c r="AF8" s="17"/>
      <c r="AG8" s="18"/>
    </row>
    <row r="9" spans="1:33" x14ac:dyDescent="0.3">
      <c r="A9" s="16"/>
      <c r="B9" s="21" t="s">
        <v>128</v>
      </c>
      <c r="C9" s="21" t="s">
        <v>111</v>
      </c>
      <c r="D9" s="22">
        <v>44305</v>
      </c>
      <c r="E9" s="119">
        <v>0.61694139000000003</v>
      </c>
      <c r="F9" s="23" t="s">
        <v>38</v>
      </c>
      <c r="G9" s="23" t="s">
        <v>39</v>
      </c>
      <c r="H9" s="23"/>
      <c r="I9" s="24" t="s">
        <v>37</v>
      </c>
      <c r="J9" s="24" t="s">
        <v>37</v>
      </c>
      <c r="K9" s="24" t="s">
        <v>37</v>
      </c>
      <c r="L9" s="24" t="s">
        <v>115</v>
      </c>
      <c r="M9" s="24" t="s">
        <v>100</v>
      </c>
      <c r="N9" s="24" t="s">
        <v>37</v>
      </c>
      <c r="O9" s="24" t="s">
        <v>100</v>
      </c>
      <c r="P9" s="25">
        <f t="shared" si="0"/>
        <v>4</v>
      </c>
      <c r="Q9" s="26">
        <v>207.44</v>
      </c>
      <c r="R9" s="26">
        <f t="shared" si="1"/>
        <v>0</v>
      </c>
      <c r="S9" s="118">
        <v>0</v>
      </c>
      <c r="T9" s="118">
        <v>0</v>
      </c>
      <c r="U9" s="26"/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1452</v>
      </c>
      <c r="AB9" s="114">
        <v>1200</v>
      </c>
      <c r="AC9" s="17">
        <f>$Y$2*$Z$2</f>
        <v>180.80533333333335</v>
      </c>
      <c r="AD9" s="17">
        <f>$Y$2*$AB$2</f>
        <v>56.570327868852466</v>
      </c>
      <c r="AE9" s="17">
        <f>$Y$2*$AC$2</f>
        <v>45.076557377049177</v>
      </c>
      <c r="AF9" s="17">
        <f>AB9*3%</f>
        <v>36</v>
      </c>
      <c r="AG9" s="18">
        <v>100</v>
      </c>
    </row>
    <row r="10" spans="1:33" x14ac:dyDescent="0.3">
      <c r="A10" s="16"/>
      <c r="B10" s="21" t="s">
        <v>179</v>
      </c>
      <c r="C10" s="21" t="s">
        <v>111</v>
      </c>
      <c r="D10" s="22"/>
      <c r="E10" s="119"/>
      <c r="F10" s="23"/>
      <c r="G10" s="23"/>
      <c r="H10" s="117">
        <v>44903</v>
      </c>
      <c r="I10" s="24" t="s">
        <v>37</v>
      </c>
      <c r="J10" s="24" t="s">
        <v>37</v>
      </c>
      <c r="K10" s="24" t="s">
        <v>37</v>
      </c>
      <c r="L10" s="24" t="s">
        <v>37</v>
      </c>
      <c r="M10" s="24" t="s">
        <v>37</v>
      </c>
      <c r="N10" s="24" t="s">
        <v>37</v>
      </c>
      <c r="O10" s="24" t="s">
        <v>40</v>
      </c>
      <c r="P10" s="25">
        <f t="shared" si="0"/>
        <v>7</v>
      </c>
      <c r="Q10" s="26">
        <v>285.70999999999998</v>
      </c>
      <c r="R10" s="26">
        <f t="shared" si="1"/>
        <v>0</v>
      </c>
      <c r="S10" s="118"/>
      <c r="T10" s="118"/>
      <c r="U10" s="26"/>
      <c r="V10" s="118">
        <v>0</v>
      </c>
      <c r="W10" s="118"/>
      <c r="X10" s="118"/>
      <c r="Y10" s="118"/>
      <c r="Z10" s="118"/>
      <c r="AA10" s="118">
        <v>2000</v>
      </c>
      <c r="AB10" s="114"/>
      <c r="AC10" s="17"/>
      <c r="AD10" s="17"/>
      <c r="AE10" s="17"/>
      <c r="AF10" s="17"/>
      <c r="AG10" s="18"/>
    </row>
    <row r="11" spans="1:33" x14ac:dyDescent="0.3">
      <c r="A11" s="16"/>
      <c r="B11" s="21" t="s">
        <v>152</v>
      </c>
      <c r="C11" s="21" t="s">
        <v>47</v>
      </c>
      <c r="D11" s="22"/>
      <c r="E11" s="119"/>
      <c r="F11" s="23"/>
      <c r="G11" s="23"/>
      <c r="H11" s="117">
        <v>44796</v>
      </c>
      <c r="I11" s="24" t="s">
        <v>40</v>
      </c>
      <c r="J11" s="24" t="s">
        <v>37</v>
      </c>
      <c r="K11" s="24" t="s">
        <v>37</v>
      </c>
      <c r="L11" s="24" t="s">
        <v>37</v>
      </c>
      <c r="M11" s="24" t="s">
        <v>37</v>
      </c>
      <c r="N11" s="24" t="s">
        <v>37</v>
      </c>
      <c r="O11" s="24" t="s">
        <v>37</v>
      </c>
      <c r="P11" s="25">
        <f t="shared" si="0"/>
        <v>7</v>
      </c>
      <c r="Q11" s="26">
        <v>207.44</v>
      </c>
      <c r="R11" s="26">
        <f t="shared" si="1"/>
        <v>51.86</v>
      </c>
      <c r="S11" s="118"/>
      <c r="T11" s="118"/>
      <c r="U11" s="26"/>
      <c r="V11" s="118">
        <v>0</v>
      </c>
      <c r="W11" s="118"/>
      <c r="X11" s="118"/>
      <c r="Y11" s="118"/>
      <c r="Z11" s="118"/>
      <c r="AA11" s="118">
        <v>1452</v>
      </c>
      <c r="AB11" s="114"/>
      <c r="AC11" s="17"/>
      <c r="AD11" s="17"/>
      <c r="AE11" s="17"/>
      <c r="AF11" s="17"/>
      <c r="AG11" s="18"/>
    </row>
    <row r="12" spans="1:33" x14ac:dyDescent="0.3">
      <c r="A12" s="16"/>
      <c r="B12" s="21" t="s">
        <v>147</v>
      </c>
      <c r="C12" s="21" t="s">
        <v>47</v>
      </c>
      <c r="D12" s="22"/>
      <c r="E12" s="23"/>
      <c r="F12" s="23"/>
      <c r="G12" s="23"/>
      <c r="H12" s="117">
        <v>44767</v>
      </c>
      <c r="I12" s="24" t="s">
        <v>123</v>
      </c>
      <c r="J12" s="24" t="s">
        <v>123</v>
      </c>
      <c r="K12" s="24" t="s">
        <v>123</v>
      </c>
      <c r="L12" s="24" t="s">
        <v>123</v>
      </c>
      <c r="M12" s="24" t="s">
        <v>123</v>
      </c>
      <c r="N12" s="24" t="s">
        <v>123</v>
      </c>
      <c r="O12" s="24" t="s">
        <v>123</v>
      </c>
      <c r="P12" s="25">
        <f t="shared" si="0"/>
        <v>0</v>
      </c>
      <c r="Q12" s="26">
        <v>207.44</v>
      </c>
      <c r="R12" s="26">
        <f t="shared" si="1"/>
        <v>0</v>
      </c>
      <c r="S12" s="118"/>
      <c r="T12" s="118"/>
      <c r="U12" s="26"/>
      <c r="V12" s="118">
        <v>0</v>
      </c>
      <c r="W12" s="118"/>
      <c r="X12" s="118"/>
      <c r="Y12" s="118"/>
      <c r="Z12" s="118"/>
      <c r="AA12" s="118">
        <v>1452</v>
      </c>
      <c r="AB12" s="114"/>
      <c r="AC12" s="17"/>
      <c r="AD12" s="17"/>
      <c r="AE12" s="17"/>
      <c r="AF12" s="17"/>
      <c r="AG12" s="18"/>
    </row>
    <row r="13" spans="1:33" x14ac:dyDescent="0.3">
      <c r="A13" s="16"/>
      <c r="B13" s="21" t="s">
        <v>174</v>
      </c>
      <c r="C13" s="21" t="s">
        <v>47</v>
      </c>
      <c r="D13" s="22"/>
      <c r="E13" s="23"/>
      <c r="F13" s="23"/>
      <c r="G13" s="23"/>
      <c r="H13" s="117">
        <v>44851</v>
      </c>
      <c r="I13" s="24" t="s">
        <v>37</v>
      </c>
      <c r="J13" s="24" t="s">
        <v>37</v>
      </c>
      <c r="K13" s="24" t="s">
        <v>37</v>
      </c>
      <c r="L13" s="24" t="s">
        <v>37</v>
      </c>
      <c r="M13" s="24" t="s">
        <v>40</v>
      </c>
      <c r="N13" s="24" t="s">
        <v>115</v>
      </c>
      <c r="O13" s="24" t="s">
        <v>115</v>
      </c>
      <c r="P13" s="25">
        <f t="shared" si="0"/>
        <v>5</v>
      </c>
      <c r="Q13" s="26">
        <v>207.44</v>
      </c>
      <c r="R13" s="26">
        <f t="shared" si="1"/>
        <v>0</v>
      </c>
      <c r="S13" s="118"/>
      <c r="T13" s="118"/>
      <c r="U13" s="26"/>
      <c r="V13" s="118"/>
      <c r="W13" s="118"/>
      <c r="X13" s="118"/>
      <c r="Y13" s="118"/>
      <c r="Z13" s="118"/>
      <c r="AA13" s="118">
        <v>1452</v>
      </c>
      <c r="AB13" s="114"/>
      <c r="AC13" s="17"/>
      <c r="AD13" s="17"/>
      <c r="AE13" s="17"/>
      <c r="AF13" s="17"/>
      <c r="AG13" s="18"/>
    </row>
    <row r="14" spans="1:33" x14ac:dyDescent="0.3">
      <c r="A14" s="113" t="s">
        <v>132</v>
      </c>
      <c r="B14" s="21" t="s">
        <v>41</v>
      </c>
      <c r="C14" s="21" t="s">
        <v>42</v>
      </c>
      <c r="D14" s="22">
        <v>44305</v>
      </c>
      <c r="E14" s="23">
        <v>26200146939</v>
      </c>
      <c r="F14" s="23" t="s">
        <v>43</v>
      </c>
      <c r="G14" s="23" t="s">
        <v>44</v>
      </c>
      <c r="H14" s="23"/>
      <c r="I14" s="24" t="s">
        <v>123</v>
      </c>
      <c r="J14" s="24" t="s">
        <v>123</v>
      </c>
      <c r="K14" s="24" t="s">
        <v>123</v>
      </c>
      <c r="L14" s="24" t="s">
        <v>123</v>
      </c>
      <c r="M14" s="24" t="s">
        <v>123</v>
      </c>
      <c r="N14" s="24" t="s">
        <v>123</v>
      </c>
      <c r="O14" s="24" t="s">
        <v>123</v>
      </c>
      <c r="P14" s="25">
        <f t="shared" si="0"/>
        <v>0</v>
      </c>
      <c r="Q14" s="26">
        <v>207.44</v>
      </c>
      <c r="R14" s="26">
        <f t="shared" si="1"/>
        <v>0</v>
      </c>
      <c r="S14" s="118">
        <v>0</v>
      </c>
      <c r="T14" s="118">
        <v>0</v>
      </c>
      <c r="U14" s="26"/>
      <c r="V14" s="118">
        <v>0</v>
      </c>
      <c r="W14" s="118"/>
      <c r="X14" s="118">
        <v>0</v>
      </c>
      <c r="Y14" s="118">
        <v>0</v>
      </c>
      <c r="Z14" s="118">
        <v>0</v>
      </c>
      <c r="AA14" s="118">
        <v>1452</v>
      </c>
      <c r="AB14" s="17">
        <v>1300</v>
      </c>
      <c r="AC14" s="17">
        <f>$Y$2*$Z$2</f>
        <v>180.80533333333335</v>
      </c>
      <c r="AD14" s="17">
        <f>$Y$2*$AB$2</f>
        <v>56.570327868852466</v>
      </c>
      <c r="AE14" s="17">
        <f>$Y$2*$AC$2</f>
        <v>45.076557377049177</v>
      </c>
      <c r="AF14" s="17">
        <f>AB14*3%</f>
        <v>39</v>
      </c>
      <c r="AG14" s="18">
        <v>100</v>
      </c>
    </row>
    <row r="15" spans="1:33" x14ac:dyDescent="0.3">
      <c r="A15" s="16"/>
      <c r="B15" s="21" t="s">
        <v>134</v>
      </c>
      <c r="C15" s="21" t="s">
        <v>42</v>
      </c>
      <c r="D15" s="22">
        <v>44305</v>
      </c>
      <c r="E15" s="23">
        <v>18130141080</v>
      </c>
      <c r="F15" s="23" t="s">
        <v>45</v>
      </c>
      <c r="G15" s="23" t="s">
        <v>46</v>
      </c>
      <c r="H15" s="23"/>
      <c r="I15" s="24" t="s">
        <v>37</v>
      </c>
      <c r="J15" s="24" t="s">
        <v>40</v>
      </c>
      <c r="K15" s="24" t="s">
        <v>37</v>
      </c>
      <c r="L15" s="24" t="s">
        <v>37</v>
      </c>
      <c r="M15" s="24" t="s">
        <v>37</v>
      </c>
      <c r="N15" s="24" t="s">
        <v>37</v>
      </c>
      <c r="O15" s="24" t="s">
        <v>37</v>
      </c>
      <c r="P15" s="25">
        <f t="shared" si="0"/>
        <v>7</v>
      </c>
      <c r="Q15" s="26">
        <v>228.57</v>
      </c>
      <c r="R15" s="26">
        <f t="shared" si="1"/>
        <v>57.142499999999998</v>
      </c>
      <c r="S15" s="118">
        <v>0</v>
      </c>
      <c r="T15" s="118">
        <v>0</v>
      </c>
      <c r="U15" s="26"/>
      <c r="V15" s="118">
        <v>0</v>
      </c>
      <c r="W15" s="118"/>
      <c r="X15" s="118">
        <v>0</v>
      </c>
      <c r="Y15" s="118"/>
      <c r="Z15" s="118">
        <v>0</v>
      </c>
      <c r="AA15" s="118">
        <v>1600</v>
      </c>
      <c r="AB15" s="114">
        <v>1300</v>
      </c>
      <c r="AC15" s="17">
        <f>$Y$2*$Z$2</f>
        <v>180.80533333333335</v>
      </c>
      <c r="AD15" s="17">
        <f>$Y$2*$AB$2</f>
        <v>56.570327868852466</v>
      </c>
      <c r="AE15" s="17">
        <f>$Y$2*$AC$2</f>
        <v>45.076557377049177</v>
      </c>
      <c r="AF15" s="17">
        <f>AB15*3%</f>
        <v>39</v>
      </c>
      <c r="AG15" s="18">
        <v>100</v>
      </c>
    </row>
    <row r="16" spans="1:33" x14ac:dyDescent="0.3">
      <c r="A16" s="16"/>
      <c r="B16" s="21" t="s">
        <v>135</v>
      </c>
      <c r="C16" s="21" t="s">
        <v>42</v>
      </c>
      <c r="D16" s="22"/>
      <c r="E16" s="23"/>
      <c r="F16" s="23"/>
      <c r="G16" s="23"/>
      <c r="H16" s="23"/>
      <c r="I16" s="24" t="s">
        <v>37</v>
      </c>
      <c r="J16" s="24" t="s">
        <v>37</v>
      </c>
      <c r="K16" s="24" t="s">
        <v>37</v>
      </c>
      <c r="L16" s="24" t="s">
        <v>40</v>
      </c>
      <c r="M16" s="24" t="s">
        <v>37</v>
      </c>
      <c r="N16" s="24" t="s">
        <v>37</v>
      </c>
      <c r="O16" s="24" t="s">
        <v>37</v>
      </c>
      <c r="P16" s="25">
        <f t="shared" si="0"/>
        <v>7</v>
      </c>
      <c r="Q16" s="26">
        <v>257.14</v>
      </c>
      <c r="R16" s="26">
        <f t="shared" si="1"/>
        <v>64.284999999999997</v>
      </c>
      <c r="S16" s="118"/>
      <c r="T16" s="118"/>
      <c r="U16" s="26"/>
      <c r="V16" s="118">
        <v>0</v>
      </c>
      <c r="W16" s="118"/>
      <c r="X16" s="118"/>
      <c r="Y16" s="118"/>
      <c r="Z16" s="118"/>
      <c r="AA16" s="118">
        <v>1800</v>
      </c>
      <c r="AB16" s="114"/>
      <c r="AC16" s="17"/>
      <c r="AD16" s="17"/>
      <c r="AE16" s="17"/>
      <c r="AF16" s="17"/>
      <c r="AG16" s="18"/>
    </row>
    <row r="17" spans="1:33" x14ac:dyDescent="0.3">
      <c r="A17" s="16"/>
      <c r="B17" s="21" t="s">
        <v>182</v>
      </c>
      <c r="C17" s="21" t="s">
        <v>42</v>
      </c>
      <c r="D17" s="22"/>
      <c r="E17" s="23"/>
      <c r="F17" s="23"/>
      <c r="G17" s="23"/>
      <c r="H17" s="117">
        <v>44911</v>
      </c>
      <c r="I17" s="24" t="s">
        <v>37</v>
      </c>
      <c r="J17" s="24" t="s">
        <v>37</v>
      </c>
      <c r="K17" s="24" t="s">
        <v>37</v>
      </c>
      <c r="L17" s="24" t="s">
        <v>37</v>
      </c>
      <c r="M17" s="24" t="s">
        <v>37</v>
      </c>
      <c r="N17" s="24" t="s">
        <v>37</v>
      </c>
      <c r="O17" s="24" t="s">
        <v>40</v>
      </c>
      <c r="P17" s="25">
        <f t="shared" si="0"/>
        <v>7</v>
      </c>
      <c r="Q17" s="26">
        <v>207.44</v>
      </c>
      <c r="R17" s="26">
        <f t="shared" si="1"/>
        <v>0</v>
      </c>
      <c r="S17" s="118"/>
      <c r="T17" s="118"/>
      <c r="U17" s="26"/>
      <c r="V17" s="118">
        <v>0</v>
      </c>
      <c r="W17" s="118"/>
      <c r="X17" s="118"/>
      <c r="Y17" s="118"/>
      <c r="Z17" s="118"/>
      <c r="AA17" s="118">
        <f>(Q17*P17)+R17+S17+T17+U17+V17+W17-X17-Y17-Z17</f>
        <v>1452.08</v>
      </c>
      <c r="AB17" s="114"/>
      <c r="AC17" s="17"/>
      <c r="AD17" s="17"/>
      <c r="AE17" s="17"/>
      <c r="AF17" s="17"/>
      <c r="AG17" s="18"/>
    </row>
    <row r="18" spans="1:33" x14ac:dyDescent="0.3">
      <c r="A18" s="16"/>
      <c r="B18" s="21" t="s">
        <v>183</v>
      </c>
      <c r="C18" s="21" t="s">
        <v>42</v>
      </c>
      <c r="D18" s="22"/>
      <c r="E18" s="23"/>
      <c r="F18" s="23"/>
      <c r="G18" s="23"/>
      <c r="H18" s="117">
        <v>44914</v>
      </c>
      <c r="I18" s="24"/>
      <c r="J18" s="24"/>
      <c r="K18" s="24"/>
      <c r="L18" s="24"/>
      <c r="M18" s="24"/>
      <c r="N18" s="24"/>
      <c r="O18" s="24"/>
      <c r="P18" s="25">
        <f t="shared" si="0"/>
        <v>0</v>
      </c>
      <c r="Q18" s="26">
        <v>207.44</v>
      </c>
      <c r="R18" s="26"/>
      <c r="S18" s="118"/>
      <c r="T18" s="118"/>
      <c r="U18" s="26"/>
      <c r="V18" s="118">
        <v>0</v>
      </c>
      <c r="W18" s="118"/>
      <c r="X18" s="118"/>
      <c r="Y18" s="118"/>
      <c r="Z18" s="118"/>
      <c r="AA18" s="118">
        <v>1452</v>
      </c>
      <c r="AB18" s="114"/>
      <c r="AC18" s="17"/>
      <c r="AD18" s="17"/>
      <c r="AE18" s="17"/>
      <c r="AF18" s="17"/>
      <c r="AG18" s="18"/>
    </row>
    <row r="19" spans="1:33" x14ac:dyDescent="0.3">
      <c r="A19" s="16"/>
      <c r="B19" s="21" t="s">
        <v>148</v>
      </c>
      <c r="C19" s="21" t="s">
        <v>149</v>
      </c>
      <c r="D19" s="22"/>
      <c r="E19" s="23"/>
      <c r="F19" s="23"/>
      <c r="G19" s="23"/>
      <c r="H19" s="23"/>
      <c r="I19" s="24" t="s">
        <v>37</v>
      </c>
      <c r="J19" s="24" t="s">
        <v>37</v>
      </c>
      <c r="K19" s="24" t="s">
        <v>37</v>
      </c>
      <c r="L19" s="24" t="s">
        <v>40</v>
      </c>
      <c r="M19" s="24" t="s">
        <v>37</v>
      </c>
      <c r="N19" s="24" t="s">
        <v>37</v>
      </c>
      <c r="O19" s="24" t="s">
        <v>37</v>
      </c>
      <c r="P19" s="25">
        <f t="shared" si="0"/>
        <v>7</v>
      </c>
      <c r="Q19" s="26">
        <v>207.44</v>
      </c>
      <c r="R19" s="26">
        <f t="shared" si="1"/>
        <v>51.86</v>
      </c>
      <c r="S19" s="118"/>
      <c r="T19" s="118"/>
      <c r="U19" s="26"/>
      <c r="V19" s="118">
        <v>0</v>
      </c>
      <c r="W19" s="118"/>
      <c r="X19" s="118"/>
      <c r="Y19" s="118">
        <v>25</v>
      </c>
      <c r="Z19" s="118">
        <v>18</v>
      </c>
      <c r="AA19" s="118">
        <v>1452</v>
      </c>
      <c r="AB19" s="114"/>
      <c r="AC19" s="17"/>
      <c r="AD19" s="17"/>
      <c r="AE19" s="17"/>
      <c r="AF19" s="17"/>
      <c r="AG19" s="18"/>
    </row>
    <row r="20" spans="1:33" x14ac:dyDescent="0.3">
      <c r="A20" s="16"/>
      <c r="B20" s="21" t="s">
        <v>167</v>
      </c>
      <c r="C20" s="21" t="s">
        <v>48</v>
      </c>
      <c r="D20" s="22"/>
      <c r="E20" s="23"/>
      <c r="F20" s="23"/>
      <c r="G20" s="23"/>
      <c r="H20" s="117">
        <v>44851</v>
      </c>
      <c r="I20" s="24" t="s">
        <v>37</v>
      </c>
      <c r="J20" s="24" t="s">
        <v>37</v>
      </c>
      <c r="K20" s="24" t="s">
        <v>37</v>
      </c>
      <c r="L20" s="24" t="s">
        <v>37</v>
      </c>
      <c r="M20" s="24" t="s">
        <v>37</v>
      </c>
      <c r="N20" s="24" t="s">
        <v>37</v>
      </c>
      <c r="O20" s="24" t="s">
        <v>40</v>
      </c>
      <c r="P20" s="25">
        <f t="shared" si="0"/>
        <v>7</v>
      </c>
      <c r="Q20" s="26">
        <v>207.44</v>
      </c>
      <c r="R20" s="26">
        <f t="shared" si="1"/>
        <v>0</v>
      </c>
      <c r="S20" s="118"/>
      <c r="T20" s="118"/>
      <c r="U20" s="26"/>
      <c r="V20" s="118">
        <v>0</v>
      </c>
      <c r="W20" s="118"/>
      <c r="X20" s="118"/>
      <c r="Y20" s="118"/>
      <c r="Z20" s="118"/>
      <c r="AA20" s="118">
        <v>1452</v>
      </c>
      <c r="AB20" s="114"/>
      <c r="AC20" s="17"/>
      <c r="AD20" s="17"/>
      <c r="AE20" s="17"/>
      <c r="AF20" s="17"/>
      <c r="AG20" s="18"/>
    </row>
    <row r="21" spans="1:33" x14ac:dyDescent="0.3">
      <c r="A21" s="16"/>
      <c r="B21" s="21" t="s">
        <v>145</v>
      </c>
      <c r="C21" s="21" t="s">
        <v>48</v>
      </c>
      <c r="D21" s="22"/>
      <c r="E21" s="23"/>
      <c r="F21" s="23"/>
      <c r="G21" s="23"/>
      <c r="H21" s="117"/>
      <c r="I21" s="24" t="s">
        <v>37</v>
      </c>
      <c r="J21" s="24" t="s">
        <v>37</v>
      </c>
      <c r="K21" s="24" t="s">
        <v>37</v>
      </c>
      <c r="L21" s="24" t="s">
        <v>37</v>
      </c>
      <c r="M21" s="24" t="s">
        <v>37</v>
      </c>
      <c r="N21" s="24" t="s">
        <v>40</v>
      </c>
      <c r="O21" s="24" t="s">
        <v>37</v>
      </c>
      <c r="P21" s="25">
        <f t="shared" si="0"/>
        <v>7</v>
      </c>
      <c r="Q21" s="26">
        <v>207.44</v>
      </c>
      <c r="R21" s="26">
        <f t="shared" si="1"/>
        <v>51.86</v>
      </c>
      <c r="S21" s="118"/>
      <c r="T21" s="118"/>
      <c r="U21" s="26"/>
      <c r="V21" s="118">
        <v>0</v>
      </c>
      <c r="W21" s="118"/>
      <c r="X21" s="118"/>
      <c r="Y21" s="118"/>
      <c r="Z21" s="118"/>
      <c r="AA21" s="118">
        <v>1452</v>
      </c>
      <c r="AB21" s="114"/>
      <c r="AC21" s="17"/>
      <c r="AD21" s="17"/>
      <c r="AE21" s="17"/>
      <c r="AF21" s="17"/>
      <c r="AG21" s="18"/>
    </row>
    <row r="22" spans="1:33" x14ac:dyDescent="0.3">
      <c r="A22" s="16"/>
      <c r="B22" s="21" t="s">
        <v>146</v>
      </c>
      <c r="C22" s="21" t="s">
        <v>48</v>
      </c>
      <c r="D22" s="22"/>
      <c r="E22" s="23"/>
      <c r="F22" s="23"/>
      <c r="G22" s="23"/>
      <c r="H22" s="117"/>
      <c r="I22" s="24" t="s">
        <v>37</v>
      </c>
      <c r="J22" s="24" t="s">
        <v>40</v>
      </c>
      <c r="K22" s="24" t="s">
        <v>37</v>
      </c>
      <c r="L22" s="24" t="s">
        <v>37</v>
      </c>
      <c r="M22" s="24" t="s">
        <v>37</v>
      </c>
      <c r="N22" s="24" t="s">
        <v>37</v>
      </c>
      <c r="O22" s="24" t="s">
        <v>37</v>
      </c>
      <c r="P22" s="25">
        <f t="shared" si="0"/>
        <v>7</v>
      </c>
      <c r="Q22" s="26">
        <v>207.44</v>
      </c>
      <c r="R22" s="26">
        <f t="shared" si="1"/>
        <v>51.86</v>
      </c>
      <c r="S22" s="118"/>
      <c r="T22" s="118"/>
      <c r="U22" s="26"/>
      <c r="V22" s="118">
        <v>0</v>
      </c>
      <c r="W22" s="118"/>
      <c r="X22" s="118"/>
      <c r="Y22" s="118"/>
      <c r="Z22" s="118"/>
      <c r="AA22" s="118">
        <v>1452</v>
      </c>
      <c r="AB22" s="114"/>
      <c r="AC22" s="17"/>
      <c r="AD22" s="17"/>
      <c r="AE22" s="17"/>
      <c r="AF22" s="17"/>
      <c r="AG22" s="18"/>
    </row>
    <row r="23" spans="1:33" x14ac:dyDescent="0.3">
      <c r="A23" s="16"/>
      <c r="B23" s="21" t="s">
        <v>159</v>
      </c>
      <c r="C23" s="21" t="s">
        <v>48</v>
      </c>
      <c r="D23" s="22"/>
      <c r="E23" s="23"/>
      <c r="F23" s="23"/>
      <c r="G23" s="23"/>
      <c r="H23" s="117"/>
      <c r="I23" s="24" t="s">
        <v>115</v>
      </c>
      <c r="J23" s="24" t="s">
        <v>37</v>
      </c>
      <c r="K23" s="24" t="s">
        <v>37</v>
      </c>
      <c r="L23" s="24" t="s">
        <v>37</v>
      </c>
      <c r="M23" s="24" t="s">
        <v>37</v>
      </c>
      <c r="N23" s="24" t="s">
        <v>37</v>
      </c>
      <c r="O23" s="24" t="s">
        <v>100</v>
      </c>
      <c r="P23" s="25">
        <f t="shared" si="0"/>
        <v>5</v>
      </c>
      <c r="Q23" s="26">
        <v>207.44</v>
      </c>
      <c r="R23" s="26">
        <f t="shared" si="1"/>
        <v>0</v>
      </c>
      <c r="S23" s="118"/>
      <c r="T23" s="118"/>
      <c r="U23" s="26"/>
      <c r="V23" s="118">
        <v>0</v>
      </c>
      <c r="W23" s="118"/>
      <c r="X23" s="118"/>
      <c r="Y23" s="118"/>
      <c r="Z23" s="118"/>
      <c r="AA23" s="118">
        <v>1452</v>
      </c>
      <c r="AB23" s="114"/>
      <c r="AC23" s="17"/>
      <c r="AD23" s="17"/>
      <c r="AE23" s="17"/>
      <c r="AF23" s="17"/>
      <c r="AG23" s="18"/>
    </row>
    <row r="24" spans="1:33" x14ac:dyDescent="0.3">
      <c r="A24" s="16"/>
      <c r="B24" s="21" t="s">
        <v>162</v>
      </c>
      <c r="C24" s="21" t="s">
        <v>48</v>
      </c>
      <c r="D24" s="22"/>
      <c r="E24" s="23"/>
      <c r="F24" s="23"/>
      <c r="G24" s="23"/>
      <c r="H24" s="117">
        <v>44833</v>
      </c>
      <c r="I24" s="24" t="s">
        <v>37</v>
      </c>
      <c r="J24" s="24" t="s">
        <v>37</v>
      </c>
      <c r="K24" s="24" t="s">
        <v>40</v>
      </c>
      <c r="L24" s="24" t="s">
        <v>37</v>
      </c>
      <c r="M24" s="24" t="s">
        <v>37</v>
      </c>
      <c r="N24" s="24" t="s">
        <v>37</v>
      </c>
      <c r="O24" s="24" t="s">
        <v>37</v>
      </c>
      <c r="P24" s="25">
        <f t="shared" si="0"/>
        <v>7</v>
      </c>
      <c r="Q24" s="26">
        <v>207.44</v>
      </c>
      <c r="R24" s="26">
        <f t="shared" si="1"/>
        <v>51.86</v>
      </c>
      <c r="S24" s="118"/>
      <c r="T24" s="118"/>
      <c r="U24" s="26"/>
      <c r="V24" s="118">
        <v>0</v>
      </c>
      <c r="W24" s="118"/>
      <c r="X24" s="118"/>
      <c r="Y24" s="118"/>
      <c r="Z24" s="118"/>
      <c r="AA24" s="118">
        <v>1452</v>
      </c>
      <c r="AB24" s="114"/>
      <c r="AC24" s="17"/>
      <c r="AD24" s="17"/>
      <c r="AE24" s="17"/>
      <c r="AF24" s="17"/>
      <c r="AG24" s="18"/>
    </row>
    <row r="25" spans="1:33" ht="15.75" customHeight="1" x14ac:dyDescent="0.3">
      <c r="A25" s="16"/>
      <c r="B25" s="21" t="s">
        <v>118</v>
      </c>
      <c r="C25" s="21" t="s">
        <v>105</v>
      </c>
      <c r="D25" s="22">
        <v>44305</v>
      </c>
      <c r="E25" s="23"/>
      <c r="F25" s="23"/>
      <c r="G25" s="23"/>
      <c r="H25" s="117">
        <v>44706</v>
      </c>
      <c r="I25" s="24" t="s">
        <v>37</v>
      </c>
      <c r="J25" s="24" t="s">
        <v>40</v>
      </c>
      <c r="K25" s="24" t="s">
        <v>37</v>
      </c>
      <c r="L25" s="24" t="s">
        <v>37</v>
      </c>
      <c r="M25" s="24" t="s">
        <v>37</v>
      </c>
      <c r="N25" s="24" t="s">
        <v>37</v>
      </c>
      <c r="O25" s="24" t="s">
        <v>37</v>
      </c>
      <c r="P25" s="25">
        <f>COUNTIF(I25:O25,"A")+COUNTIF(I25:O25,"D")</f>
        <v>7</v>
      </c>
      <c r="Q25" s="26">
        <v>428.57</v>
      </c>
      <c r="R25" s="26">
        <f t="shared" si="1"/>
        <v>107.1425</v>
      </c>
      <c r="S25" s="118">
        <v>0</v>
      </c>
      <c r="T25" s="118">
        <v>0</v>
      </c>
      <c r="U25" s="26"/>
      <c r="V25" s="118">
        <v>428.57</v>
      </c>
      <c r="W25" s="118">
        <v>0</v>
      </c>
      <c r="X25" s="118">
        <v>0</v>
      </c>
      <c r="Y25" s="118"/>
      <c r="Z25" s="118"/>
      <c r="AA25" s="118">
        <v>3428.57</v>
      </c>
      <c r="AB25" s="17">
        <v>987</v>
      </c>
      <c r="AC25" s="17">
        <f>$Y$2*$Z$2</f>
        <v>180.80533333333335</v>
      </c>
      <c r="AD25" s="17">
        <f>$Y$2*$AB$2</f>
        <v>56.570327868852466</v>
      </c>
      <c r="AE25" s="17">
        <f>$Y$2*$AC$2</f>
        <v>45.076557377049177</v>
      </c>
      <c r="AF25" s="17">
        <f>AB25*3%</f>
        <v>29.61</v>
      </c>
      <c r="AG25" s="18">
        <v>100</v>
      </c>
    </row>
    <row r="26" spans="1:33" ht="15.75" customHeight="1" x14ac:dyDescent="0.3">
      <c r="A26" s="16"/>
      <c r="B26" s="21" t="s">
        <v>165</v>
      </c>
      <c r="C26" s="21" t="s">
        <v>105</v>
      </c>
      <c r="D26" s="22"/>
      <c r="E26" s="23"/>
      <c r="F26" s="23"/>
      <c r="G26" s="23"/>
      <c r="H26" s="117">
        <v>44844</v>
      </c>
      <c r="I26" s="24" t="s">
        <v>37</v>
      </c>
      <c r="J26" s="24" t="s">
        <v>37</v>
      </c>
      <c r="K26" s="24" t="s">
        <v>37</v>
      </c>
      <c r="L26" s="24" t="s">
        <v>37</v>
      </c>
      <c r="M26" s="24" t="s">
        <v>37</v>
      </c>
      <c r="N26" s="24" t="s">
        <v>37</v>
      </c>
      <c r="O26" s="24" t="s">
        <v>40</v>
      </c>
      <c r="P26" s="25">
        <f>COUNTIF(I26:O26,"A")+COUNTIF(I26:O26,"D")</f>
        <v>7</v>
      </c>
      <c r="Q26" s="26">
        <v>333.33</v>
      </c>
      <c r="R26" s="26">
        <f t="shared" si="1"/>
        <v>0</v>
      </c>
      <c r="S26" s="118"/>
      <c r="T26" s="118"/>
      <c r="U26" s="26"/>
      <c r="V26" s="118">
        <v>0</v>
      </c>
      <c r="W26" s="26"/>
      <c r="X26" s="118"/>
      <c r="Y26" s="118"/>
      <c r="Z26" s="118"/>
      <c r="AA26" s="118">
        <f>(Q26*P26)+R26+S26+T26+U26+V26+W26-X26-Y26-Z26</f>
        <v>2333.31</v>
      </c>
      <c r="AB26" s="17"/>
      <c r="AC26" s="17"/>
      <c r="AD26" s="17"/>
      <c r="AE26" s="17"/>
      <c r="AF26" s="17"/>
      <c r="AG26" s="18"/>
    </row>
    <row r="27" spans="1:33" ht="15.75" customHeight="1" x14ac:dyDescent="0.3">
      <c r="A27" s="16"/>
      <c r="B27" s="21" t="s">
        <v>150</v>
      </c>
      <c r="C27" s="21" t="s">
        <v>133</v>
      </c>
      <c r="D27" s="22"/>
      <c r="E27" s="23"/>
      <c r="F27" s="23"/>
      <c r="G27" s="23"/>
      <c r="H27" s="23"/>
      <c r="I27" s="24" t="s">
        <v>115</v>
      </c>
      <c r="J27" s="24" t="s">
        <v>115</v>
      </c>
      <c r="K27" s="24" t="s">
        <v>115</v>
      </c>
      <c r="L27" s="24" t="s">
        <v>115</v>
      </c>
      <c r="M27" s="24" t="s">
        <v>115</v>
      </c>
      <c r="N27" s="24" t="s">
        <v>115</v>
      </c>
      <c r="O27" s="24" t="s">
        <v>115</v>
      </c>
      <c r="P27" s="25">
        <f>COUNTIF(I27:O27,"A")+COUNTIF(I27:O27,"D")</f>
        <v>0</v>
      </c>
      <c r="Q27" s="26">
        <v>207.44</v>
      </c>
      <c r="R27" s="26">
        <f t="shared" si="1"/>
        <v>0</v>
      </c>
      <c r="S27" s="118"/>
      <c r="T27" s="118"/>
      <c r="U27" s="26"/>
      <c r="V27" s="118">
        <v>0</v>
      </c>
      <c r="W27" s="26"/>
      <c r="X27" s="118"/>
      <c r="Y27" s="118">
        <v>25</v>
      </c>
      <c r="Z27" s="118">
        <v>18</v>
      </c>
      <c r="AA27" s="118">
        <v>1452</v>
      </c>
      <c r="AB27" s="17"/>
      <c r="AC27" s="17"/>
      <c r="AD27" s="17"/>
      <c r="AE27" s="17"/>
      <c r="AF27" s="17"/>
      <c r="AG27" s="18"/>
    </row>
    <row r="28" spans="1:33" x14ac:dyDescent="0.3">
      <c r="A28" s="113" t="s">
        <v>132</v>
      </c>
      <c r="B28" s="21" t="s">
        <v>119</v>
      </c>
      <c r="C28" s="21" t="s">
        <v>49</v>
      </c>
      <c r="D28" s="22"/>
      <c r="E28" s="23"/>
      <c r="F28" s="23"/>
      <c r="G28" s="23"/>
      <c r="H28" s="23"/>
      <c r="I28" s="24" t="s">
        <v>37</v>
      </c>
      <c r="J28" s="24" t="s">
        <v>40</v>
      </c>
      <c r="K28" s="24" t="s">
        <v>37</v>
      </c>
      <c r="L28" s="24" t="s">
        <v>37</v>
      </c>
      <c r="M28" s="24" t="s">
        <v>37</v>
      </c>
      <c r="N28" s="24" t="s">
        <v>37</v>
      </c>
      <c r="O28" s="24" t="s">
        <v>37</v>
      </c>
      <c r="P28" s="25">
        <f t="shared" si="0"/>
        <v>7</v>
      </c>
      <c r="Q28" s="26">
        <v>207.44</v>
      </c>
      <c r="R28" s="26">
        <f t="shared" si="1"/>
        <v>51.86</v>
      </c>
      <c r="S28" s="118">
        <v>0</v>
      </c>
      <c r="T28" s="118">
        <v>0</v>
      </c>
      <c r="U28" s="26"/>
      <c r="V28" s="118">
        <v>0</v>
      </c>
      <c r="W28" s="118"/>
      <c r="X28" s="118">
        <v>0</v>
      </c>
      <c r="Y28" s="118">
        <v>25</v>
      </c>
      <c r="Z28" s="118">
        <v>18</v>
      </c>
      <c r="AA28" s="118">
        <v>1452</v>
      </c>
      <c r="AB28" s="17">
        <v>987</v>
      </c>
      <c r="AC28" s="17">
        <f>$Y$2*$Z$2</f>
        <v>180.80533333333335</v>
      </c>
      <c r="AD28" s="17">
        <f>$Y$2*$AB$2</f>
        <v>56.570327868852466</v>
      </c>
      <c r="AE28" s="17">
        <f>$Y$2*$AC$2</f>
        <v>45.076557377049177</v>
      </c>
      <c r="AF28" s="17">
        <f>AB28*3%</f>
        <v>29.61</v>
      </c>
      <c r="AG28" s="18">
        <v>100</v>
      </c>
    </row>
    <row r="29" spans="1:33" x14ac:dyDescent="0.3">
      <c r="A29" s="113" t="s">
        <v>132</v>
      </c>
      <c r="B29" s="21" t="s">
        <v>52</v>
      </c>
      <c r="C29" s="21" t="s">
        <v>49</v>
      </c>
      <c r="D29" s="22">
        <v>44306</v>
      </c>
      <c r="E29" s="23">
        <v>69160024852</v>
      </c>
      <c r="F29" s="23" t="s">
        <v>53</v>
      </c>
      <c r="G29" s="23" t="s">
        <v>54</v>
      </c>
      <c r="H29" s="23"/>
      <c r="I29" s="24" t="s">
        <v>37</v>
      </c>
      <c r="J29" s="24" t="s">
        <v>37</v>
      </c>
      <c r="K29" s="24" t="s">
        <v>37</v>
      </c>
      <c r="L29" s="24" t="s">
        <v>37</v>
      </c>
      <c r="M29" s="24" t="s">
        <v>37</v>
      </c>
      <c r="N29" s="24" t="s">
        <v>40</v>
      </c>
      <c r="O29" s="24" t="s">
        <v>37</v>
      </c>
      <c r="P29" s="25">
        <f t="shared" si="0"/>
        <v>7</v>
      </c>
      <c r="Q29" s="26">
        <v>207.44</v>
      </c>
      <c r="R29" s="26">
        <f t="shared" si="1"/>
        <v>51.86</v>
      </c>
      <c r="S29" s="118">
        <v>0</v>
      </c>
      <c r="T29" s="118">
        <v>0</v>
      </c>
      <c r="U29" s="26"/>
      <c r="V29" s="118">
        <v>0</v>
      </c>
      <c r="W29" s="118"/>
      <c r="X29" s="118">
        <v>0</v>
      </c>
      <c r="Y29" s="118">
        <v>25</v>
      </c>
      <c r="Z29" s="118">
        <v>18</v>
      </c>
      <c r="AA29" s="118">
        <v>1452</v>
      </c>
      <c r="AB29" s="17">
        <v>987</v>
      </c>
      <c r="AC29" s="17">
        <f>$Y$2*$Z$2</f>
        <v>180.80533333333335</v>
      </c>
      <c r="AD29" s="17">
        <f>$Y$2*$AB$2</f>
        <v>56.570327868852466</v>
      </c>
      <c r="AE29" s="17">
        <f>$Y$2*$AC$2</f>
        <v>45.076557377049177</v>
      </c>
      <c r="AF29" s="17">
        <f>AB29*3%</f>
        <v>29.61</v>
      </c>
      <c r="AG29" s="18">
        <v>100</v>
      </c>
    </row>
    <row r="30" spans="1:33" x14ac:dyDescent="0.3">
      <c r="A30" s="113" t="s">
        <v>132</v>
      </c>
      <c r="B30" s="21" t="s">
        <v>108</v>
      </c>
      <c r="C30" s="21" t="s">
        <v>49</v>
      </c>
      <c r="D30" s="22">
        <v>44305</v>
      </c>
      <c r="E30" s="23">
        <v>25159534400</v>
      </c>
      <c r="F30" s="23" t="s">
        <v>55</v>
      </c>
      <c r="G30" s="23" t="s">
        <v>56</v>
      </c>
      <c r="H30" s="23"/>
      <c r="I30" s="24" t="s">
        <v>37</v>
      </c>
      <c r="J30" s="24" t="s">
        <v>37</v>
      </c>
      <c r="K30" s="24" t="s">
        <v>40</v>
      </c>
      <c r="L30" s="24" t="s">
        <v>37</v>
      </c>
      <c r="M30" s="24" t="s">
        <v>37</v>
      </c>
      <c r="N30" s="24" t="s">
        <v>37</v>
      </c>
      <c r="O30" s="24" t="s">
        <v>37</v>
      </c>
      <c r="P30" s="25">
        <f t="shared" si="0"/>
        <v>7</v>
      </c>
      <c r="Q30" s="26">
        <v>207.44</v>
      </c>
      <c r="R30" s="26">
        <f t="shared" si="1"/>
        <v>51.86</v>
      </c>
      <c r="S30" s="118">
        <v>0</v>
      </c>
      <c r="T30" s="118">
        <v>0</v>
      </c>
      <c r="U30" s="26"/>
      <c r="V30" s="118">
        <v>0</v>
      </c>
      <c r="W30" s="118"/>
      <c r="X30" s="118">
        <v>0</v>
      </c>
      <c r="Y30" s="118">
        <v>25</v>
      </c>
      <c r="Z30" s="118">
        <v>18</v>
      </c>
      <c r="AA30" s="118">
        <v>1452</v>
      </c>
      <c r="AB30" s="17">
        <v>987</v>
      </c>
      <c r="AC30" s="17">
        <f>$Y$2*$Z$2</f>
        <v>180.80533333333335</v>
      </c>
      <c r="AD30" s="17">
        <f>$Y$2*$AB$2</f>
        <v>56.570327868852466</v>
      </c>
      <c r="AE30" s="17">
        <f>$Y$2*$AC$2</f>
        <v>45.076557377049177</v>
      </c>
      <c r="AF30" s="17">
        <f>AB30*3%</f>
        <v>29.61</v>
      </c>
      <c r="AG30" s="18">
        <v>100</v>
      </c>
    </row>
    <row r="31" spans="1:33" x14ac:dyDescent="0.3">
      <c r="A31" s="113" t="s">
        <v>132</v>
      </c>
      <c r="B31" s="21" t="s">
        <v>101</v>
      </c>
      <c r="C31" s="21" t="s">
        <v>49</v>
      </c>
      <c r="D31" s="22">
        <v>44305</v>
      </c>
      <c r="E31" s="23" t="s">
        <v>57</v>
      </c>
      <c r="F31" s="23" t="s">
        <v>58</v>
      </c>
      <c r="G31" s="23" t="s">
        <v>59</v>
      </c>
      <c r="H31" s="23"/>
      <c r="I31" s="24" t="s">
        <v>37</v>
      </c>
      <c r="J31" s="24" t="s">
        <v>37</v>
      </c>
      <c r="K31" s="24" t="s">
        <v>40</v>
      </c>
      <c r="L31" s="24" t="s">
        <v>37</v>
      </c>
      <c r="M31" s="24" t="s">
        <v>37</v>
      </c>
      <c r="N31" s="24" t="s">
        <v>37</v>
      </c>
      <c r="O31" s="24" t="s">
        <v>37</v>
      </c>
      <c r="P31" s="25">
        <f t="shared" si="0"/>
        <v>7</v>
      </c>
      <c r="Q31" s="26">
        <v>207.44</v>
      </c>
      <c r="R31" s="26">
        <f t="shared" si="1"/>
        <v>51.86</v>
      </c>
      <c r="S31" s="118">
        <v>0</v>
      </c>
      <c r="T31" s="118">
        <v>0</v>
      </c>
      <c r="U31" s="26"/>
      <c r="V31" s="118">
        <v>0</v>
      </c>
      <c r="W31" s="26"/>
      <c r="X31" s="118">
        <v>0</v>
      </c>
      <c r="Y31" s="118">
        <v>25</v>
      </c>
      <c r="Z31" s="118">
        <v>18</v>
      </c>
      <c r="AA31" s="118">
        <v>1452</v>
      </c>
      <c r="AB31" s="114">
        <v>987</v>
      </c>
      <c r="AC31" s="17">
        <f>$Y$2*$Z$2</f>
        <v>180.80533333333335</v>
      </c>
      <c r="AD31" s="17">
        <f>$Y$2*$AB$2</f>
        <v>56.570327868852466</v>
      </c>
      <c r="AE31" s="17">
        <f>$Y$2*$AC$2</f>
        <v>45.076557377049177</v>
      </c>
      <c r="AF31" s="17">
        <f>AB31*3%</f>
        <v>29.61</v>
      </c>
      <c r="AG31" s="18">
        <v>100</v>
      </c>
    </row>
    <row r="32" spans="1:33" x14ac:dyDescent="0.3">
      <c r="A32" s="113" t="s">
        <v>132</v>
      </c>
      <c r="B32" s="21" t="s">
        <v>60</v>
      </c>
      <c r="C32" s="21" t="s">
        <v>49</v>
      </c>
      <c r="D32" s="22">
        <v>44300</v>
      </c>
      <c r="E32" s="23">
        <v>67139560584</v>
      </c>
      <c r="F32" s="23" t="s">
        <v>61</v>
      </c>
      <c r="G32" s="23" t="s">
        <v>62</v>
      </c>
      <c r="H32" s="23"/>
      <c r="I32" s="24" t="s">
        <v>37</v>
      </c>
      <c r="J32" s="24" t="s">
        <v>37</v>
      </c>
      <c r="K32" s="24" t="s">
        <v>37</v>
      </c>
      <c r="L32" s="24" t="s">
        <v>37</v>
      </c>
      <c r="M32" s="24" t="s">
        <v>37</v>
      </c>
      <c r="N32" s="24" t="s">
        <v>37</v>
      </c>
      <c r="O32" s="24" t="s">
        <v>40</v>
      </c>
      <c r="P32" s="25">
        <f t="shared" si="0"/>
        <v>7</v>
      </c>
      <c r="Q32" s="26">
        <v>207.44</v>
      </c>
      <c r="R32" s="26">
        <f t="shared" si="1"/>
        <v>0</v>
      </c>
      <c r="S32" s="118">
        <v>0</v>
      </c>
      <c r="T32" s="118">
        <v>0</v>
      </c>
      <c r="U32" s="26"/>
      <c r="V32" s="118">
        <v>0</v>
      </c>
      <c r="W32" s="118"/>
      <c r="X32" s="118">
        <v>0</v>
      </c>
      <c r="Y32" s="118">
        <v>25</v>
      </c>
      <c r="Z32" s="118">
        <v>18</v>
      </c>
      <c r="AA32" s="118">
        <v>1452</v>
      </c>
      <c r="AB32" s="17">
        <v>987</v>
      </c>
      <c r="AC32" s="17">
        <f>$Y$2*$Z$2</f>
        <v>180.80533333333335</v>
      </c>
      <c r="AD32" s="17">
        <f>$Y$2*$AB$2</f>
        <v>56.570327868852466</v>
      </c>
      <c r="AE32" s="17">
        <f>$Y$2*$AC$2</f>
        <v>45.076557377049177</v>
      </c>
      <c r="AF32" s="17">
        <f>AB32*3%</f>
        <v>29.61</v>
      </c>
      <c r="AG32" s="18">
        <v>100</v>
      </c>
    </row>
    <row r="33" spans="1:33" x14ac:dyDescent="0.3">
      <c r="A33" s="16"/>
      <c r="B33" s="21" t="s">
        <v>129</v>
      </c>
      <c r="C33" s="21" t="s">
        <v>49</v>
      </c>
      <c r="D33" s="22"/>
      <c r="E33" s="23"/>
      <c r="F33" s="23"/>
      <c r="G33" s="23"/>
      <c r="H33" s="23"/>
      <c r="I33" s="24" t="s">
        <v>37</v>
      </c>
      <c r="J33" s="24" t="s">
        <v>40</v>
      </c>
      <c r="K33" s="24" t="s">
        <v>37</v>
      </c>
      <c r="L33" s="24" t="s">
        <v>37</v>
      </c>
      <c r="M33" s="24" t="s">
        <v>37</v>
      </c>
      <c r="N33" s="24" t="s">
        <v>37</v>
      </c>
      <c r="O33" s="24" t="s">
        <v>37</v>
      </c>
      <c r="P33" s="25">
        <f t="shared" si="0"/>
        <v>7</v>
      </c>
      <c r="Q33" s="26">
        <v>207.44</v>
      </c>
      <c r="R33" s="26">
        <f>IF(O33="A",Q33*0.25,0)</f>
        <v>51.86</v>
      </c>
      <c r="S33" s="118"/>
      <c r="T33" s="118"/>
      <c r="U33" s="26"/>
      <c r="V33" s="118">
        <v>0</v>
      </c>
      <c r="W33" s="118"/>
      <c r="X33" s="118"/>
      <c r="Y33" s="118">
        <v>25</v>
      </c>
      <c r="Z33" s="118">
        <v>18</v>
      </c>
      <c r="AA33" s="118">
        <v>1452</v>
      </c>
      <c r="AB33" s="17"/>
      <c r="AC33" s="17"/>
      <c r="AD33" s="17"/>
      <c r="AE33" s="17"/>
      <c r="AF33" s="17"/>
      <c r="AG33" s="18"/>
    </row>
    <row r="34" spans="1:33" x14ac:dyDescent="0.3">
      <c r="A34" s="113" t="s">
        <v>132</v>
      </c>
      <c r="B34" s="21" t="s">
        <v>122</v>
      </c>
      <c r="C34" s="21" t="s">
        <v>49</v>
      </c>
      <c r="D34" s="22">
        <v>44305</v>
      </c>
      <c r="E34" s="23"/>
      <c r="F34" s="23"/>
      <c r="G34" s="23"/>
      <c r="H34" s="23"/>
      <c r="I34" s="24" t="s">
        <v>37</v>
      </c>
      <c r="J34" s="24" t="s">
        <v>37</v>
      </c>
      <c r="K34" s="24" t="s">
        <v>37</v>
      </c>
      <c r="L34" s="24" t="s">
        <v>37</v>
      </c>
      <c r="M34" s="24" t="s">
        <v>37</v>
      </c>
      <c r="N34" s="24" t="s">
        <v>37</v>
      </c>
      <c r="O34" s="24" t="s">
        <v>40</v>
      </c>
      <c r="P34" s="25">
        <f t="shared" si="0"/>
        <v>7</v>
      </c>
      <c r="Q34" s="26">
        <v>207.44</v>
      </c>
      <c r="R34" s="26">
        <f t="shared" si="1"/>
        <v>0</v>
      </c>
      <c r="S34" s="118">
        <v>0</v>
      </c>
      <c r="T34" s="118">
        <v>0</v>
      </c>
      <c r="U34" s="26"/>
      <c r="V34" s="118">
        <v>0</v>
      </c>
      <c r="W34" s="118">
        <v>0</v>
      </c>
      <c r="X34" s="118">
        <v>0</v>
      </c>
      <c r="Y34" s="118">
        <v>25</v>
      </c>
      <c r="Z34" s="118">
        <v>18</v>
      </c>
      <c r="AA34" s="118">
        <v>1452</v>
      </c>
      <c r="AB34" s="17">
        <v>987</v>
      </c>
      <c r="AC34" s="17">
        <f>$Y$2*$Z$2</f>
        <v>180.80533333333335</v>
      </c>
      <c r="AD34" s="17">
        <f>$Y$2*$AB$2</f>
        <v>56.570327868852466</v>
      </c>
      <c r="AE34" s="17">
        <f>$Y$2*$AC$2</f>
        <v>45.076557377049177</v>
      </c>
      <c r="AF34" s="17">
        <f>AB34*3%</f>
        <v>29.61</v>
      </c>
      <c r="AG34" s="18">
        <v>100</v>
      </c>
    </row>
    <row r="35" spans="1:33" x14ac:dyDescent="0.3">
      <c r="A35" s="16"/>
      <c r="B35" s="21" t="s">
        <v>117</v>
      </c>
      <c r="C35" s="21" t="s">
        <v>49</v>
      </c>
      <c r="D35" s="22">
        <v>44305</v>
      </c>
      <c r="E35" s="23" t="s">
        <v>63</v>
      </c>
      <c r="F35" s="23" t="s">
        <v>64</v>
      </c>
      <c r="G35" s="23" t="s">
        <v>65</v>
      </c>
      <c r="H35" s="23"/>
      <c r="I35" s="24" t="s">
        <v>40</v>
      </c>
      <c r="J35" s="24" t="s">
        <v>37</v>
      </c>
      <c r="K35" s="24" t="s">
        <v>37</v>
      </c>
      <c r="L35" s="24" t="s">
        <v>37</v>
      </c>
      <c r="M35" s="24" t="s">
        <v>37</v>
      </c>
      <c r="N35" s="24" t="s">
        <v>37</v>
      </c>
      <c r="O35" s="24" t="s">
        <v>37</v>
      </c>
      <c r="P35" s="25">
        <f t="shared" si="0"/>
        <v>7</v>
      </c>
      <c r="Q35" s="26">
        <v>207.44</v>
      </c>
      <c r="R35" s="26">
        <f t="shared" si="1"/>
        <v>51.86</v>
      </c>
      <c r="S35" s="118">
        <v>0</v>
      </c>
      <c r="T35" s="118">
        <v>0</v>
      </c>
      <c r="U35" s="26"/>
      <c r="V35" s="118">
        <v>0</v>
      </c>
      <c r="W35" s="118">
        <v>0</v>
      </c>
      <c r="X35" s="118">
        <v>0</v>
      </c>
      <c r="Y35" s="118">
        <v>25</v>
      </c>
      <c r="Z35" s="118">
        <v>18</v>
      </c>
      <c r="AA35" s="118">
        <v>1452</v>
      </c>
      <c r="AB35" s="17">
        <v>1100</v>
      </c>
      <c r="AC35" s="17">
        <f>$Y$2*$Z$2</f>
        <v>180.80533333333335</v>
      </c>
      <c r="AD35" s="17">
        <f>$Y$2*$AB$2</f>
        <v>56.570327868852466</v>
      </c>
      <c r="AE35" s="17">
        <f>$Y$2*$AC$2</f>
        <v>45.076557377049177</v>
      </c>
      <c r="AF35" s="17">
        <f>AB35*3%</f>
        <v>33</v>
      </c>
      <c r="AG35" s="18">
        <v>100</v>
      </c>
    </row>
    <row r="36" spans="1:33" x14ac:dyDescent="0.3">
      <c r="A36" s="113" t="s">
        <v>132</v>
      </c>
      <c r="B36" s="21" t="s">
        <v>66</v>
      </c>
      <c r="C36" s="21" t="s">
        <v>49</v>
      </c>
      <c r="D36" s="22">
        <v>44305</v>
      </c>
      <c r="E36" s="23">
        <v>74169916165</v>
      </c>
      <c r="F36" s="23" t="s">
        <v>67</v>
      </c>
      <c r="G36" s="23" t="s">
        <v>68</v>
      </c>
      <c r="H36" s="23"/>
      <c r="I36" s="24" t="s">
        <v>37</v>
      </c>
      <c r="J36" s="24" t="s">
        <v>37</v>
      </c>
      <c r="K36" s="24" t="s">
        <v>37</v>
      </c>
      <c r="L36" s="24" t="s">
        <v>37</v>
      </c>
      <c r="M36" s="24" t="s">
        <v>37</v>
      </c>
      <c r="N36" s="24" t="s">
        <v>37</v>
      </c>
      <c r="O36" s="24" t="s">
        <v>40</v>
      </c>
      <c r="P36" s="25">
        <f t="shared" si="0"/>
        <v>7</v>
      </c>
      <c r="Q36" s="26">
        <v>207.44</v>
      </c>
      <c r="R36" s="26">
        <f t="shared" si="1"/>
        <v>0</v>
      </c>
      <c r="S36" s="118">
        <v>0</v>
      </c>
      <c r="T36" s="118">
        <v>0</v>
      </c>
      <c r="U36" s="26"/>
      <c r="V36" s="118">
        <v>0</v>
      </c>
      <c r="W36" s="118"/>
      <c r="X36" s="118">
        <v>0</v>
      </c>
      <c r="Y36" s="118">
        <v>25</v>
      </c>
      <c r="Z36" s="118">
        <v>18</v>
      </c>
      <c r="AA36" s="118">
        <v>1452</v>
      </c>
      <c r="AB36" s="17">
        <v>987</v>
      </c>
      <c r="AC36" s="17">
        <f>$Y$2*$Z$2</f>
        <v>180.80533333333335</v>
      </c>
      <c r="AD36" s="17">
        <f>$Y$2*$AB$2</f>
        <v>56.570327868852466</v>
      </c>
      <c r="AE36" s="17">
        <f>$Y$2*$AC$2</f>
        <v>45.076557377049177</v>
      </c>
      <c r="AF36" s="17">
        <f>AB36*3%</f>
        <v>29.61</v>
      </c>
      <c r="AG36" s="18">
        <v>100</v>
      </c>
    </row>
    <row r="37" spans="1:33" x14ac:dyDescent="0.3">
      <c r="A37" s="16"/>
      <c r="B37" s="21" t="s">
        <v>137</v>
      </c>
      <c r="C37" s="21" t="s">
        <v>49</v>
      </c>
      <c r="D37" s="22">
        <v>44305</v>
      </c>
      <c r="E37" s="23">
        <v>22160040899</v>
      </c>
      <c r="F37" s="23" t="s">
        <v>50</v>
      </c>
      <c r="G37" s="23" t="s">
        <v>51</v>
      </c>
      <c r="H37" s="117">
        <v>44669</v>
      </c>
      <c r="I37" s="24" t="s">
        <v>40</v>
      </c>
      <c r="J37" s="24" t="s">
        <v>37</v>
      </c>
      <c r="K37" s="24" t="s">
        <v>37</v>
      </c>
      <c r="L37" s="24" t="s">
        <v>37</v>
      </c>
      <c r="M37" s="24" t="s">
        <v>37</v>
      </c>
      <c r="N37" s="24" t="s">
        <v>37</v>
      </c>
      <c r="O37" s="24" t="s">
        <v>37</v>
      </c>
      <c r="P37" s="25">
        <f t="shared" si="0"/>
        <v>7</v>
      </c>
      <c r="Q37" s="26">
        <v>207.44</v>
      </c>
      <c r="R37" s="26">
        <f t="shared" si="1"/>
        <v>51.86</v>
      </c>
      <c r="S37" s="118">
        <v>0</v>
      </c>
      <c r="T37" s="118">
        <v>0</v>
      </c>
      <c r="U37" s="26"/>
      <c r="V37" s="118">
        <v>0</v>
      </c>
      <c r="W37" s="26"/>
      <c r="X37" s="118">
        <v>0</v>
      </c>
      <c r="Y37" s="118">
        <v>25</v>
      </c>
      <c r="Z37" s="118">
        <v>18</v>
      </c>
      <c r="AA37" s="118">
        <v>1452</v>
      </c>
      <c r="AB37" s="17"/>
      <c r="AC37" s="17"/>
      <c r="AD37" s="17"/>
      <c r="AE37" s="17"/>
      <c r="AF37" s="17"/>
      <c r="AG37" s="18"/>
    </row>
    <row r="38" spans="1:33" x14ac:dyDescent="0.3">
      <c r="A38" s="16"/>
      <c r="B38" s="21" t="s">
        <v>143</v>
      </c>
      <c r="C38" s="21" t="s">
        <v>49</v>
      </c>
      <c r="D38" s="22">
        <v>44306</v>
      </c>
      <c r="E38" s="23">
        <v>69160024852</v>
      </c>
      <c r="F38" s="23" t="s">
        <v>53</v>
      </c>
      <c r="G38" s="23" t="s">
        <v>54</v>
      </c>
      <c r="H38" s="117"/>
      <c r="I38" s="24" t="s">
        <v>37</v>
      </c>
      <c r="J38" s="24" t="s">
        <v>40</v>
      </c>
      <c r="K38" s="24" t="s">
        <v>37</v>
      </c>
      <c r="L38" s="24" t="s">
        <v>37</v>
      </c>
      <c r="M38" s="24" t="s">
        <v>37</v>
      </c>
      <c r="N38" s="24" t="s">
        <v>37</v>
      </c>
      <c r="O38" s="24" t="s">
        <v>37</v>
      </c>
      <c r="P38" s="25">
        <f t="shared" si="0"/>
        <v>7</v>
      </c>
      <c r="Q38" s="26">
        <v>207.44</v>
      </c>
      <c r="R38" s="26">
        <f t="shared" si="1"/>
        <v>51.86</v>
      </c>
      <c r="S38" s="118">
        <v>0</v>
      </c>
      <c r="T38" s="118">
        <v>0</v>
      </c>
      <c r="U38" s="26"/>
      <c r="V38" s="118">
        <v>0</v>
      </c>
      <c r="W38" s="118"/>
      <c r="X38" s="118">
        <v>0</v>
      </c>
      <c r="Y38" s="118">
        <v>25</v>
      </c>
      <c r="Z38" s="118">
        <v>18</v>
      </c>
      <c r="AA38" s="118">
        <v>1452</v>
      </c>
      <c r="AB38" s="17"/>
      <c r="AC38" s="17"/>
      <c r="AD38" s="17"/>
      <c r="AE38" s="17"/>
      <c r="AF38" s="17"/>
      <c r="AG38" s="18"/>
    </row>
    <row r="39" spans="1:33" x14ac:dyDescent="0.3">
      <c r="A39" s="16"/>
      <c r="B39" s="21" t="s">
        <v>151</v>
      </c>
      <c r="C39" s="21" t="s">
        <v>49</v>
      </c>
      <c r="D39" s="22"/>
      <c r="E39" s="23"/>
      <c r="F39" s="23"/>
      <c r="G39" s="23"/>
      <c r="H39" s="117"/>
      <c r="I39" s="24" t="s">
        <v>37</v>
      </c>
      <c r="J39" s="24" t="s">
        <v>37</v>
      </c>
      <c r="K39" s="24" t="s">
        <v>37</v>
      </c>
      <c r="L39" s="24" t="s">
        <v>37</v>
      </c>
      <c r="M39" s="24" t="s">
        <v>37</v>
      </c>
      <c r="N39" s="24" t="s">
        <v>37</v>
      </c>
      <c r="O39" s="24" t="s">
        <v>37</v>
      </c>
      <c r="P39" s="25">
        <f t="shared" si="0"/>
        <v>7</v>
      </c>
      <c r="Q39" s="26">
        <v>207.44</v>
      </c>
      <c r="R39" s="26">
        <f t="shared" si="1"/>
        <v>51.86</v>
      </c>
      <c r="S39" s="118"/>
      <c r="T39" s="118"/>
      <c r="U39" s="26"/>
      <c r="V39" s="118">
        <v>0</v>
      </c>
      <c r="W39" s="118"/>
      <c r="X39" s="118"/>
      <c r="Y39" s="118">
        <v>25</v>
      </c>
      <c r="Z39" s="118">
        <v>18</v>
      </c>
      <c r="AA39" s="118">
        <v>1452</v>
      </c>
      <c r="AB39" s="17"/>
      <c r="AC39" s="17"/>
      <c r="AD39" s="17"/>
      <c r="AE39" s="17"/>
      <c r="AF39" s="17"/>
      <c r="AG39" s="18"/>
    </row>
    <row r="40" spans="1:33" x14ac:dyDescent="0.3">
      <c r="A40" s="16"/>
      <c r="B40" s="21" t="s">
        <v>139</v>
      </c>
      <c r="C40" s="21" t="s">
        <v>49</v>
      </c>
      <c r="D40" s="22"/>
      <c r="E40" s="23"/>
      <c r="F40" s="23"/>
      <c r="G40" s="23"/>
      <c r="H40" s="117"/>
      <c r="I40" s="24" t="s">
        <v>37</v>
      </c>
      <c r="J40" s="24" t="s">
        <v>37</v>
      </c>
      <c r="K40" s="24" t="s">
        <v>37</v>
      </c>
      <c r="L40" s="24" t="s">
        <v>40</v>
      </c>
      <c r="M40" s="24" t="s">
        <v>37</v>
      </c>
      <c r="N40" s="24" t="s">
        <v>37</v>
      </c>
      <c r="O40" s="24" t="s">
        <v>37</v>
      </c>
      <c r="P40" s="25">
        <f t="shared" si="0"/>
        <v>7</v>
      </c>
      <c r="Q40" s="26">
        <v>207.44</v>
      </c>
      <c r="R40" s="26">
        <f t="shared" si="1"/>
        <v>51.86</v>
      </c>
      <c r="S40" s="118"/>
      <c r="T40" s="118"/>
      <c r="U40" s="26"/>
      <c r="V40" s="118">
        <v>0</v>
      </c>
      <c r="W40" s="118"/>
      <c r="X40" s="118"/>
      <c r="Y40" s="118">
        <v>25</v>
      </c>
      <c r="Z40" s="118">
        <v>18</v>
      </c>
      <c r="AA40" s="118">
        <v>1452</v>
      </c>
      <c r="AB40" s="17"/>
      <c r="AC40" s="17"/>
      <c r="AD40" s="17"/>
      <c r="AE40" s="17"/>
      <c r="AF40" s="17"/>
      <c r="AG40" s="18"/>
    </row>
    <row r="41" spans="1:33" x14ac:dyDescent="0.3">
      <c r="A41" s="16"/>
      <c r="B41" s="21" t="s">
        <v>163</v>
      </c>
      <c r="C41" s="21" t="s">
        <v>49</v>
      </c>
      <c r="D41" s="22"/>
      <c r="E41" s="23"/>
      <c r="F41" s="23"/>
      <c r="G41" s="23"/>
      <c r="H41" s="117">
        <v>44805</v>
      </c>
      <c r="I41" s="24" t="s">
        <v>37</v>
      </c>
      <c r="J41" s="24" t="s">
        <v>37</v>
      </c>
      <c r="K41" s="24" t="s">
        <v>37</v>
      </c>
      <c r="L41" s="24" t="s">
        <v>37</v>
      </c>
      <c r="M41" s="24" t="s">
        <v>40</v>
      </c>
      <c r="N41" s="24" t="s">
        <v>37</v>
      </c>
      <c r="O41" s="24" t="s">
        <v>37</v>
      </c>
      <c r="P41" s="25">
        <f t="shared" si="0"/>
        <v>7</v>
      </c>
      <c r="Q41" s="26">
        <v>207.44</v>
      </c>
      <c r="R41" s="26">
        <f t="shared" si="1"/>
        <v>51.86</v>
      </c>
      <c r="S41" s="118"/>
      <c r="T41" s="118"/>
      <c r="U41" s="26"/>
      <c r="V41" s="118">
        <v>0</v>
      </c>
      <c r="W41" s="118"/>
      <c r="X41" s="118"/>
      <c r="Y41" s="118">
        <v>25</v>
      </c>
      <c r="Z41" s="118">
        <v>18</v>
      </c>
      <c r="AA41" s="118">
        <v>1452</v>
      </c>
      <c r="AB41" s="17"/>
      <c r="AC41" s="17"/>
      <c r="AD41" s="17"/>
      <c r="AE41" s="17"/>
      <c r="AF41" s="17"/>
      <c r="AG41" s="18"/>
    </row>
    <row r="42" spans="1:33" x14ac:dyDescent="0.3">
      <c r="A42" s="16"/>
      <c r="B42" s="21" t="s">
        <v>154</v>
      </c>
      <c r="C42" s="21" t="s">
        <v>49</v>
      </c>
      <c r="D42" s="22"/>
      <c r="E42" s="23"/>
      <c r="F42" s="23"/>
      <c r="G42" s="23"/>
      <c r="H42" s="117"/>
      <c r="I42" s="24"/>
      <c r="J42" s="24"/>
      <c r="K42" s="24"/>
      <c r="L42" s="24"/>
      <c r="M42" s="24"/>
      <c r="N42" s="24"/>
      <c r="O42" s="24"/>
      <c r="P42" s="25">
        <f t="shared" si="0"/>
        <v>0</v>
      </c>
      <c r="Q42" s="26">
        <v>207.44</v>
      </c>
      <c r="R42" s="26">
        <f t="shared" si="1"/>
        <v>0</v>
      </c>
      <c r="S42" s="118"/>
      <c r="T42" s="118"/>
      <c r="U42" s="26"/>
      <c r="V42" s="118">
        <v>0</v>
      </c>
      <c r="W42" s="118"/>
      <c r="X42" s="118"/>
      <c r="Y42" s="118">
        <v>25</v>
      </c>
      <c r="Z42" s="118">
        <v>18</v>
      </c>
      <c r="AA42" s="118">
        <v>414.88</v>
      </c>
      <c r="AB42" s="17"/>
      <c r="AC42" s="17"/>
      <c r="AD42" s="17"/>
      <c r="AE42" s="17"/>
      <c r="AF42" s="17"/>
      <c r="AG42" s="18"/>
    </row>
    <row r="43" spans="1:33" x14ac:dyDescent="0.3">
      <c r="A43" s="16"/>
      <c r="B43" s="21" t="s">
        <v>171</v>
      </c>
      <c r="C43" s="21" t="s">
        <v>49</v>
      </c>
      <c r="D43" s="22"/>
      <c r="E43" s="23"/>
      <c r="F43" s="23"/>
      <c r="G43" s="23"/>
      <c r="H43" s="117">
        <v>44854</v>
      </c>
      <c r="I43" s="24" t="s">
        <v>37</v>
      </c>
      <c r="J43" s="24" t="s">
        <v>37</v>
      </c>
      <c r="K43" s="24" t="s">
        <v>40</v>
      </c>
      <c r="L43" s="24" t="s">
        <v>37</v>
      </c>
      <c r="M43" s="24" t="s">
        <v>37</v>
      </c>
      <c r="N43" s="24" t="s">
        <v>37</v>
      </c>
      <c r="O43" s="24" t="s">
        <v>37</v>
      </c>
      <c r="P43" s="25">
        <f t="shared" si="0"/>
        <v>7</v>
      </c>
      <c r="Q43" s="26">
        <v>207.44</v>
      </c>
      <c r="R43" s="26">
        <f>IF(O43="A",Q43*0.25,0)</f>
        <v>51.86</v>
      </c>
      <c r="S43" s="118"/>
      <c r="T43" s="118"/>
      <c r="U43" s="26"/>
      <c r="V43" s="118">
        <v>0</v>
      </c>
      <c r="W43" s="118"/>
      <c r="X43" s="118"/>
      <c r="Y43" s="118">
        <v>25</v>
      </c>
      <c r="Z43" s="118">
        <v>18</v>
      </c>
      <c r="AA43" s="118">
        <v>1452</v>
      </c>
      <c r="AB43" s="17"/>
      <c r="AC43" s="17"/>
      <c r="AD43" s="17"/>
      <c r="AE43" s="17"/>
      <c r="AF43" s="17"/>
      <c r="AG43" s="18"/>
    </row>
    <row r="44" spans="1:33" x14ac:dyDescent="0.3">
      <c r="A44" s="16"/>
      <c r="B44" s="21" t="s">
        <v>177</v>
      </c>
      <c r="C44" s="21" t="s">
        <v>49</v>
      </c>
      <c r="D44" s="22"/>
      <c r="E44" s="23"/>
      <c r="F44" s="23"/>
      <c r="G44" s="23"/>
      <c r="H44" s="117">
        <v>44883</v>
      </c>
      <c r="I44" s="24" t="s">
        <v>37</v>
      </c>
      <c r="J44" s="24" t="s">
        <v>37</v>
      </c>
      <c r="K44" s="24" t="s">
        <v>40</v>
      </c>
      <c r="L44" s="24" t="s">
        <v>37</v>
      </c>
      <c r="M44" s="24" t="s">
        <v>37</v>
      </c>
      <c r="N44" s="24" t="s">
        <v>37</v>
      </c>
      <c r="O44" s="24" t="s">
        <v>37</v>
      </c>
      <c r="P44" s="25">
        <f t="shared" si="0"/>
        <v>7</v>
      </c>
      <c r="Q44" s="26">
        <v>207.44</v>
      </c>
      <c r="R44" s="26">
        <f>IF(O44="A",Q44*0.25,0)</f>
        <v>51.86</v>
      </c>
      <c r="S44" s="118"/>
      <c r="T44" s="118"/>
      <c r="U44" s="26"/>
      <c r="V44" s="118">
        <v>0</v>
      </c>
      <c r="W44" s="118"/>
      <c r="X44" s="118"/>
      <c r="Y44" s="118">
        <v>25</v>
      </c>
      <c r="Z44" s="118">
        <v>18</v>
      </c>
      <c r="AA44" s="118">
        <v>1452</v>
      </c>
      <c r="AB44" s="17"/>
      <c r="AC44" s="17"/>
      <c r="AD44" s="17"/>
      <c r="AE44" s="17"/>
      <c r="AF44" s="17"/>
      <c r="AG44" s="18"/>
    </row>
    <row r="45" spans="1:33" x14ac:dyDescent="0.3">
      <c r="A45" s="16"/>
      <c r="B45" s="21" t="s">
        <v>184</v>
      </c>
      <c r="C45" s="21" t="s">
        <v>49</v>
      </c>
      <c r="D45" s="22"/>
      <c r="E45" s="23"/>
      <c r="F45" s="23"/>
      <c r="G45" s="23"/>
      <c r="H45" s="117">
        <v>44928</v>
      </c>
      <c r="I45" s="24" t="s">
        <v>37</v>
      </c>
      <c r="J45" s="24" t="s">
        <v>37</v>
      </c>
      <c r="K45" s="24" t="s">
        <v>40</v>
      </c>
      <c r="L45" s="24" t="s">
        <v>37</v>
      </c>
      <c r="M45" s="24" t="s">
        <v>37</v>
      </c>
      <c r="N45" s="24" t="s">
        <v>37</v>
      </c>
      <c r="O45" s="24" t="s">
        <v>37</v>
      </c>
      <c r="P45" s="25">
        <f t="shared" si="0"/>
        <v>7</v>
      </c>
      <c r="Q45" s="26">
        <v>207.44</v>
      </c>
      <c r="R45" s="26">
        <f>IF(O45="A",Q45*0.25,0)</f>
        <v>51.86</v>
      </c>
      <c r="S45" s="118"/>
      <c r="T45" s="118"/>
      <c r="U45" s="26"/>
      <c r="V45" s="118">
        <v>0</v>
      </c>
      <c r="W45" s="118"/>
      <c r="X45" s="118"/>
      <c r="Y45" s="118">
        <v>25</v>
      </c>
      <c r="Z45" s="118">
        <v>18</v>
      </c>
      <c r="AA45" s="118">
        <v>1452</v>
      </c>
      <c r="AB45" s="17"/>
      <c r="AC45" s="17"/>
      <c r="AD45" s="17"/>
      <c r="AE45" s="17"/>
      <c r="AF45" s="17"/>
      <c r="AG45" s="18"/>
    </row>
    <row r="46" spans="1:33" x14ac:dyDescent="0.3">
      <c r="A46" s="16"/>
      <c r="B46" s="21" t="s">
        <v>197</v>
      </c>
      <c r="C46" s="21" t="s">
        <v>49</v>
      </c>
      <c r="D46" s="22"/>
      <c r="E46" s="23"/>
      <c r="F46" s="23"/>
      <c r="G46" s="23"/>
      <c r="H46" s="117"/>
      <c r="I46" s="24"/>
      <c r="J46" s="24"/>
      <c r="K46" s="24"/>
      <c r="L46" s="24"/>
      <c r="M46" s="24"/>
      <c r="N46" s="24"/>
      <c r="O46" s="24"/>
      <c r="P46" s="25"/>
      <c r="Q46" s="26">
        <v>207.44</v>
      </c>
      <c r="R46" s="26"/>
      <c r="S46" s="118"/>
      <c r="T46" s="118"/>
      <c r="U46" s="26"/>
      <c r="V46" s="118"/>
      <c r="W46" s="118"/>
      <c r="X46" s="118"/>
      <c r="Y46" s="118"/>
      <c r="Z46" s="118"/>
      <c r="AA46" s="118">
        <v>1452</v>
      </c>
      <c r="AB46" s="17"/>
      <c r="AC46" s="17"/>
      <c r="AD46" s="17"/>
      <c r="AE46" s="17"/>
      <c r="AF46" s="17"/>
      <c r="AG46" s="18"/>
    </row>
    <row r="47" spans="1:33" x14ac:dyDescent="0.3">
      <c r="A47" s="16"/>
      <c r="B47" s="21" t="s">
        <v>130</v>
      </c>
      <c r="C47" s="21" t="s">
        <v>69</v>
      </c>
      <c r="D47" s="22"/>
      <c r="E47" s="23"/>
      <c r="F47" s="23"/>
      <c r="G47" s="23"/>
      <c r="H47" s="23"/>
      <c r="I47" s="24" t="s">
        <v>37</v>
      </c>
      <c r="J47" s="24" t="s">
        <v>40</v>
      </c>
      <c r="K47" s="24" t="s">
        <v>37</v>
      </c>
      <c r="L47" s="24" t="s">
        <v>37</v>
      </c>
      <c r="M47" s="24" t="s">
        <v>37</v>
      </c>
      <c r="N47" s="24" t="s">
        <v>37</v>
      </c>
      <c r="O47" s="24" t="s">
        <v>37</v>
      </c>
      <c r="P47" s="25">
        <f t="shared" si="0"/>
        <v>7</v>
      </c>
      <c r="Q47" s="26">
        <v>207.44</v>
      </c>
      <c r="R47" s="26">
        <f t="shared" si="1"/>
        <v>51.86</v>
      </c>
      <c r="S47" s="118">
        <v>0</v>
      </c>
      <c r="T47" s="118">
        <v>0</v>
      </c>
      <c r="U47" s="26"/>
      <c r="V47" s="118">
        <v>0</v>
      </c>
      <c r="W47" s="118"/>
      <c r="X47" s="118">
        <v>0</v>
      </c>
      <c r="Y47" s="118">
        <v>25</v>
      </c>
      <c r="Z47" s="118">
        <v>18</v>
      </c>
      <c r="AA47" s="118">
        <v>1452</v>
      </c>
      <c r="AB47" s="17">
        <v>987</v>
      </c>
      <c r="AC47" s="17">
        <f>$Y$2*$Z$2</f>
        <v>180.80533333333335</v>
      </c>
      <c r="AD47" s="17">
        <f>$Y$2*$AB$2</f>
        <v>56.570327868852466</v>
      </c>
      <c r="AE47" s="17">
        <f>$Y$2*$AC$2</f>
        <v>45.076557377049177</v>
      </c>
      <c r="AF47" s="17">
        <f>AB47*3%</f>
        <v>29.61</v>
      </c>
      <c r="AG47" s="18">
        <v>100</v>
      </c>
    </row>
    <row r="48" spans="1:33" x14ac:dyDescent="0.3">
      <c r="A48" s="16"/>
      <c r="B48" s="21" t="s">
        <v>144</v>
      </c>
      <c r="C48" s="21" t="s">
        <v>69</v>
      </c>
      <c r="D48" s="22"/>
      <c r="E48" s="23"/>
      <c r="F48" s="23"/>
      <c r="G48" s="23"/>
      <c r="H48" s="117"/>
      <c r="I48" s="24"/>
      <c r="J48" s="24"/>
      <c r="K48" s="24"/>
      <c r="L48" s="24" t="s">
        <v>37</v>
      </c>
      <c r="M48" s="24" t="s">
        <v>37</v>
      </c>
      <c r="N48" s="24" t="s">
        <v>37</v>
      </c>
      <c r="O48" s="24" t="s">
        <v>37</v>
      </c>
      <c r="P48" s="25">
        <f t="shared" si="0"/>
        <v>4</v>
      </c>
      <c r="Q48" s="26">
        <v>207.44</v>
      </c>
      <c r="R48" s="26">
        <f t="shared" si="1"/>
        <v>51.86</v>
      </c>
      <c r="S48" s="118"/>
      <c r="T48" s="118"/>
      <c r="U48" s="26"/>
      <c r="V48" s="118">
        <v>0</v>
      </c>
      <c r="W48" s="118"/>
      <c r="X48" s="118"/>
      <c r="Y48" s="118">
        <v>25</v>
      </c>
      <c r="Z48" s="118">
        <v>18</v>
      </c>
      <c r="AA48" s="118">
        <v>829.76</v>
      </c>
      <c r="AB48" s="17"/>
      <c r="AC48" s="17"/>
      <c r="AD48" s="17"/>
      <c r="AE48" s="17"/>
      <c r="AF48" s="17"/>
      <c r="AG48" s="18"/>
    </row>
    <row r="49" spans="1:33" x14ac:dyDescent="0.3">
      <c r="A49" s="16"/>
      <c r="B49" s="21" t="s">
        <v>188</v>
      </c>
      <c r="C49" s="21" t="s">
        <v>69</v>
      </c>
      <c r="D49" s="22"/>
      <c r="E49" s="23"/>
      <c r="F49" s="23"/>
      <c r="G49" s="23"/>
      <c r="H49" s="117">
        <v>44933</v>
      </c>
      <c r="I49" s="24" t="s">
        <v>37</v>
      </c>
      <c r="J49" s="24" t="s">
        <v>40</v>
      </c>
      <c r="K49" s="24" t="s">
        <v>37</v>
      </c>
      <c r="L49" s="24" t="s">
        <v>37</v>
      </c>
      <c r="M49" s="24" t="s">
        <v>37</v>
      </c>
      <c r="N49" s="24" t="s">
        <v>37</v>
      </c>
      <c r="O49" s="24" t="s">
        <v>100</v>
      </c>
      <c r="P49" s="25">
        <f t="shared" si="0"/>
        <v>6</v>
      </c>
      <c r="Q49" s="26">
        <v>207.44</v>
      </c>
      <c r="R49" s="26">
        <f t="shared" si="1"/>
        <v>0</v>
      </c>
      <c r="S49" s="118"/>
      <c r="T49" s="118"/>
      <c r="U49" s="26"/>
      <c r="V49" s="118">
        <v>0</v>
      </c>
      <c r="W49" s="118"/>
      <c r="X49" s="118"/>
      <c r="Y49" s="118"/>
      <c r="Z49" s="118"/>
      <c r="AA49" s="118">
        <v>1452</v>
      </c>
      <c r="AB49" s="17"/>
      <c r="AC49" s="17"/>
      <c r="AD49" s="17"/>
      <c r="AE49" s="17"/>
      <c r="AF49" s="17"/>
      <c r="AG49" s="18"/>
    </row>
    <row r="50" spans="1:33" x14ac:dyDescent="0.3">
      <c r="A50" s="16"/>
      <c r="B50" s="21" t="s">
        <v>195</v>
      </c>
      <c r="C50" s="21" t="s">
        <v>69</v>
      </c>
      <c r="D50" s="22"/>
      <c r="E50" s="23"/>
      <c r="F50" s="23"/>
      <c r="G50" s="23"/>
      <c r="H50" s="117"/>
      <c r="I50" s="24" t="s">
        <v>37</v>
      </c>
      <c r="J50" s="24" t="s">
        <v>40</v>
      </c>
      <c r="K50" s="24" t="s">
        <v>37</v>
      </c>
      <c r="L50" s="24" t="s">
        <v>37</v>
      </c>
      <c r="M50" s="24" t="s">
        <v>37</v>
      </c>
      <c r="N50" s="24" t="s">
        <v>37</v>
      </c>
      <c r="O50" s="24" t="s">
        <v>37</v>
      </c>
      <c r="P50" s="25">
        <f t="shared" si="0"/>
        <v>7</v>
      </c>
      <c r="Q50" s="26">
        <v>207.44</v>
      </c>
      <c r="R50" s="26">
        <f t="shared" si="1"/>
        <v>51.86</v>
      </c>
      <c r="S50" s="118"/>
      <c r="T50" s="118"/>
      <c r="U50" s="26"/>
      <c r="V50" s="118"/>
      <c r="W50" s="118"/>
      <c r="X50" s="118"/>
      <c r="Y50" s="118"/>
      <c r="Z50" s="118"/>
      <c r="AA50" s="118">
        <v>1452</v>
      </c>
      <c r="AB50" s="17"/>
      <c r="AC50" s="17"/>
      <c r="AD50" s="17"/>
      <c r="AE50" s="17"/>
      <c r="AF50" s="17"/>
      <c r="AG50" s="18"/>
    </row>
    <row r="51" spans="1:33" x14ac:dyDescent="0.3">
      <c r="A51" s="16"/>
      <c r="B51" s="21" t="s">
        <v>194</v>
      </c>
      <c r="C51" s="21" t="s">
        <v>187</v>
      </c>
      <c r="D51" s="22"/>
      <c r="E51" s="23"/>
      <c r="F51" s="23"/>
      <c r="G51" s="23"/>
      <c r="H51" s="117">
        <v>44942</v>
      </c>
      <c r="I51" s="24" t="s">
        <v>40</v>
      </c>
      <c r="J51" s="24" t="s">
        <v>37</v>
      </c>
      <c r="K51" s="24" t="s">
        <v>37</v>
      </c>
      <c r="L51" s="24" t="s">
        <v>37</v>
      </c>
      <c r="M51" s="24" t="s">
        <v>37</v>
      </c>
      <c r="N51" s="24" t="s">
        <v>37</v>
      </c>
      <c r="O51" s="24" t="s">
        <v>37</v>
      </c>
      <c r="P51" s="25">
        <f t="shared" si="0"/>
        <v>7</v>
      </c>
      <c r="Q51" s="26">
        <v>207.44</v>
      </c>
      <c r="R51" s="26">
        <f t="shared" si="1"/>
        <v>51.86</v>
      </c>
      <c r="S51" s="118"/>
      <c r="T51" s="118"/>
      <c r="U51" s="26"/>
      <c r="V51" s="118">
        <v>0</v>
      </c>
      <c r="W51" s="118"/>
      <c r="X51" s="118"/>
      <c r="Y51" s="118"/>
      <c r="Z51" s="118"/>
      <c r="AA51" s="118">
        <v>1452</v>
      </c>
      <c r="AB51" s="17"/>
      <c r="AC51" s="17"/>
      <c r="AD51" s="17"/>
      <c r="AE51" s="17"/>
      <c r="AF51" s="17"/>
      <c r="AG51" s="18"/>
    </row>
    <row r="52" spans="1:33" x14ac:dyDescent="0.3">
      <c r="A52" s="16"/>
      <c r="B52" s="21" t="s">
        <v>186</v>
      </c>
      <c r="C52" s="21" t="s">
        <v>187</v>
      </c>
      <c r="D52" s="22"/>
      <c r="E52" s="23"/>
      <c r="F52" s="23"/>
      <c r="G52" s="23"/>
      <c r="H52" s="117">
        <v>44929</v>
      </c>
      <c r="I52" s="24" t="s">
        <v>40</v>
      </c>
      <c r="J52" s="24" t="s">
        <v>37</v>
      </c>
      <c r="K52" s="24" t="s">
        <v>37</v>
      </c>
      <c r="L52" s="24" t="s">
        <v>37</v>
      </c>
      <c r="M52" s="24" t="s">
        <v>37</v>
      </c>
      <c r="N52" s="24" t="s">
        <v>37</v>
      </c>
      <c r="O52" s="24" t="s">
        <v>37</v>
      </c>
      <c r="P52" s="25">
        <f t="shared" si="0"/>
        <v>7</v>
      </c>
      <c r="Q52" s="26">
        <v>207.44</v>
      </c>
      <c r="R52" s="26">
        <f t="shared" si="1"/>
        <v>51.86</v>
      </c>
      <c r="S52" s="118"/>
      <c r="T52" s="118"/>
      <c r="U52" s="26"/>
      <c r="V52" s="118">
        <v>0</v>
      </c>
      <c r="W52" s="118"/>
      <c r="X52" s="118"/>
      <c r="Y52" s="118"/>
      <c r="Z52" s="118"/>
      <c r="AA52" s="118">
        <v>1452</v>
      </c>
      <c r="AB52" s="17"/>
      <c r="AC52" s="17"/>
      <c r="AD52" s="17"/>
      <c r="AE52" s="17"/>
      <c r="AF52" s="17"/>
      <c r="AG52" s="18"/>
    </row>
    <row r="53" spans="1:33" x14ac:dyDescent="0.3">
      <c r="A53" s="16"/>
      <c r="B53" s="21" t="s">
        <v>153</v>
      </c>
      <c r="C53" s="21" t="s">
        <v>180</v>
      </c>
      <c r="D53" s="22"/>
      <c r="E53" s="23"/>
      <c r="F53" s="23"/>
      <c r="G53" s="23"/>
      <c r="H53" s="117">
        <v>44907</v>
      </c>
      <c r="I53" s="24" t="s">
        <v>40</v>
      </c>
      <c r="J53" s="24" t="s">
        <v>37</v>
      </c>
      <c r="K53" s="24" t="s">
        <v>37</v>
      </c>
      <c r="L53" s="24" t="s">
        <v>37</v>
      </c>
      <c r="M53" s="24" t="s">
        <v>37</v>
      </c>
      <c r="N53" s="24" t="s">
        <v>37</v>
      </c>
      <c r="O53" s="24" t="s">
        <v>37</v>
      </c>
      <c r="P53" s="25">
        <f t="shared" si="0"/>
        <v>7</v>
      </c>
      <c r="Q53" s="26">
        <v>357.14</v>
      </c>
      <c r="R53" s="26">
        <f t="shared" si="1"/>
        <v>89.284999999999997</v>
      </c>
      <c r="S53" s="118"/>
      <c r="T53" s="118"/>
      <c r="U53" s="26"/>
      <c r="V53" s="118">
        <v>0</v>
      </c>
      <c r="W53" s="118"/>
      <c r="X53" s="118"/>
      <c r="Y53" s="118"/>
      <c r="Z53" s="118"/>
      <c r="AA53" s="118">
        <v>2500</v>
      </c>
      <c r="AB53" s="17"/>
      <c r="AC53" s="17"/>
      <c r="AD53" s="17"/>
      <c r="AE53" s="17"/>
      <c r="AF53" s="17"/>
      <c r="AG53" s="18"/>
    </row>
    <row r="54" spans="1:33" x14ac:dyDescent="0.3">
      <c r="A54" s="16"/>
      <c r="B54" s="21" t="s">
        <v>181</v>
      </c>
      <c r="C54" s="21" t="s">
        <v>180</v>
      </c>
      <c r="D54" s="22"/>
      <c r="E54" s="23"/>
      <c r="F54" s="23"/>
      <c r="G54" s="23"/>
      <c r="H54" s="117">
        <v>44907</v>
      </c>
      <c r="I54" s="24" t="s">
        <v>37</v>
      </c>
      <c r="J54" s="24" t="s">
        <v>37</v>
      </c>
      <c r="K54" s="24" t="s">
        <v>37</v>
      </c>
      <c r="L54" s="24" t="s">
        <v>37</v>
      </c>
      <c r="M54" s="24" t="s">
        <v>37</v>
      </c>
      <c r="N54" s="24" t="s">
        <v>37</v>
      </c>
      <c r="O54" s="24" t="s">
        <v>37</v>
      </c>
      <c r="P54" s="25">
        <f t="shared" si="0"/>
        <v>7</v>
      </c>
      <c r="Q54" s="26">
        <v>357.14</v>
      </c>
      <c r="R54" s="26">
        <f t="shared" si="1"/>
        <v>89.284999999999997</v>
      </c>
      <c r="S54" s="118"/>
      <c r="T54" s="118"/>
      <c r="U54" s="26"/>
      <c r="V54" s="118">
        <v>0</v>
      </c>
      <c r="W54" s="118"/>
      <c r="X54" s="118"/>
      <c r="Y54" s="118"/>
      <c r="Z54" s="118"/>
      <c r="AA54" s="118">
        <v>2500</v>
      </c>
      <c r="AB54" s="17"/>
      <c r="AC54" s="17"/>
      <c r="AD54" s="17"/>
      <c r="AE54" s="17"/>
      <c r="AF54" s="17"/>
      <c r="AG54" s="18"/>
    </row>
    <row r="55" spans="1:33" x14ac:dyDescent="0.3">
      <c r="A55" s="113" t="s">
        <v>132</v>
      </c>
      <c r="B55" s="21" t="s">
        <v>138</v>
      </c>
      <c r="C55" s="21" t="s">
        <v>70</v>
      </c>
      <c r="D55" s="22"/>
      <c r="E55" s="23"/>
      <c r="F55" s="23"/>
      <c r="G55" s="23"/>
      <c r="H55" s="23"/>
      <c r="I55" s="24" t="s">
        <v>40</v>
      </c>
      <c r="J55" s="24" t="s">
        <v>37</v>
      </c>
      <c r="K55" s="24" t="s">
        <v>37</v>
      </c>
      <c r="L55" s="24" t="s">
        <v>37</v>
      </c>
      <c r="M55" s="24" t="s">
        <v>37</v>
      </c>
      <c r="N55" s="24" t="s">
        <v>37</v>
      </c>
      <c r="O55" s="24" t="s">
        <v>37</v>
      </c>
      <c r="P55" s="25">
        <f t="shared" si="0"/>
        <v>7</v>
      </c>
      <c r="Q55" s="26">
        <v>428.57</v>
      </c>
      <c r="R55" s="26">
        <f t="shared" si="1"/>
        <v>107.1425</v>
      </c>
      <c r="S55" s="118"/>
      <c r="T55" s="118"/>
      <c r="U55" s="26"/>
      <c r="V55" s="118">
        <v>0</v>
      </c>
      <c r="W55" s="26"/>
      <c r="X55" s="118"/>
      <c r="Y55" s="118"/>
      <c r="Z55" s="118"/>
      <c r="AA55" s="118">
        <v>3000</v>
      </c>
      <c r="AB55" s="17"/>
      <c r="AC55" s="17"/>
      <c r="AD55" s="17"/>
      <c r="AE55" s="17"/>
      <c r="AF55" s="17"/>
      <c r="AG55" s="18"/>
    </row>
    <row r="56" spans="1:33" x14ac:dyDescent="0.3">
      <c r="A56" s="113" t="s">
        <v>132</v>
      </c>
      <c r="B56" s="21" t="s">
        <v>112</v>
      </c>
      <c r="C56" s="21" t="s">
        <v>113</v>
      </c>
      <c r="D56" s="22">
        <v>44305</v>
      </c>
      <c r="E56" s="23"/>
      <c r="F56" s="23"/>
      <c r="G56" s="23"/>
      <c r="H56" s="23"/>
      <c r="I56" s="24" t="s">
        <v>37</v>
      </c>
      <c r="J56" s="24" t="s">
        <v>40</v>
      </c>
      <c r="K56" s="24" t="s">
        <v>37</v>
      </c>
      <c r="L56" s="24" t="s">
        <v>37</v>
      </c>
      <c r="M56" s="24" t="s">
        <v>37</v>
      </c>
      <c r="N56" s="24" t="s">
        <v>37</v>
      </c>
      <c r="O56" s="24" t="s">
        <v>40</v>
      </c>
      <c r="P56" s="25">
        <f t="shared" si="0"/>
        <v>7</v>
      </c>
      <c r="Q56" s="26">
        <f>+AB56/7</f>
        <v>428.57142857142856</v>
      </c>
      <c r="R56" s="26">
        <f t="shared" si="1"/>
        <v>0</v>
      </c>
      <c r="S56" s="118">
        <v>0</v>
      </c>
      <c r="T56" s="118">
        <v>0</v>
      </c>
      <c r="U56" s="26"/>
      <c r="V56" s="118">
        <v>0</v>
      </c>
      <c r="W56" s="118"/>
      <c r="X56" s="118">
        <v>0</v>
      </c>
      <c r="Y56" s="118"/>
      <c r="Z56" s="118"/>
      <c r="AA56" s="118">
        <v>3000</v>
      </c>
      <c r="AB56" s="17">
        <v>3000</v>
      </c>
      <c r="AC56" s="17">
        <f>$Y$2*$Z$2</f>
        <v>180.80533333333335</v>
      </c>
      <c r="AD56" s="17">
        <f>$Y$2*$AB$2</f>
        <v>56.570327868852466</v>
      </c>
      <c r="AE56" s="17">
        <f>$Y$2*$AC$2</f>
        <v>45.076557377049177</v>
      </c>
      <c r="AF56" s="17">
        <f>AB56*3%</f>
        <v>90</v>
      </c>
      <c r="AG56" s="18">
        <v>100</v>
      </c>
    </row>
    <row r="57" spans="1:33" x14ac:dyDescent="0.3">
      <c r="A57" s="16"/>
      <c r="B57" s="21" t="s">
        <v>160</v>
      </c>
      <c r="C57" s="21" t="s">
        <v>72</v>
      </c>
      <c r="D57" s="22"/>
      <c r="E57" s="23"/>
      <c r="F57" s="23"/>
      <c r="G57" s="23"/>
      <c r="H57" s="117">
        <v>44816</v>
      </c>
      <c r="I57" s="24" t="s">
        <v>40</v>
      </c>
      <c r="J57" s="24" t="s">
        <v>37</v>
      </c>
      <c r="K57" s="24" t="s">
        <v>37</v>
      </c>
      <c r="L57" s="24" t="s">
        <v>37</v>
      </c>
      <c r="M57" s="24" t="s">
        <v>37</v>
      </c>
      <c r="N57" s="24" t="s">
        <v>37</v>
      </c>
      <c r="O57" s="24" t="s">
        <v>37</v>
      </c>
      <c r="P57" s="25">
        <f>COUNTIF(I57:O57,"A")+COUNTIF(I57:O57,"D")</f>
        <v>7</v>
      </c>
      <c r="Q57" s="26">
        <v>207.44</v>
      </c>
      <c r="R57" s="26">
        <f>IF(O57="A",Q57*0.25,0)</f>
        <v>51.86</v>
      </c>
      <c r="S57" s="118"/>
      <c r="T57" s="118"/>
      <c r="U57" s="26"/>
      <c r="V57" s="118"/>
      <c r="W57" s="118"/>
      <c r="X57" s="118"/>
      <c r="Y57" s="118">
        <v>25</v>
      </c>
      <c r="Z57" s="118">
        <v>18</v>
      </c>
      <c r="AA57" s="118">
        <v>1452</v>
      </c>
      <c r="AB57" s="17"/>
      <c r="AC57" s="17"/>
      <c r="AD57" s="17"/>
      <c r="AE57" s="17"/>
      <c r="AF57" s="17"/>
      <c r="AG57" s="18"/>
    </row>
    <row r="58" spans="1:33" x14ac:dyDescent="0.3">
      <c r="A58" s="113" t="s">
        <v>132</v>
      </c>
      <c r="B58" s="21" t="s">
        <v>124</v>
      </c>
      <c r="C58" s="21" t="s">
        <v>104</v>
      </c>
      <c r="D58" s="22"/>
      <c r="E58" s="23"/>
      <c r="F58" s="23"/>
      <c r="G58" s="23"/>
      <c r="H58" s="23"/>
      <c r="I58" s="24" t="s">
        <v>115</v>
      </c>
      <c r="J58" s="24" t="s">
        <v>37</v>
      </c>
      <c r="K58" s="24" t="s">
        <v>100</v>
      </c>
      <c r="L58" s="24" t="s">
        <v>37</v>
      </c>
      <c r="M58" s="24" t="s">
        <v>37</v>
      </c>
      <c r="N58" s="24" t="s">
        <v>37</v>
      </c>
      <c r="O58" s="24" t="s">
        <v>100</v>
      </c>
      <c r="P58" s="25">
        <f t="shared" si="0"/>
        <v>4</v>
      </c>
      <c r="Q58" s="26">
        <v>207.44</v>
      </c>
      <c r="R58" s="26">
        <f t="shared" si="1"/>
        <v>0</v>
      </c>
      <c r="S58" s="118"/>
      <c r="T58" s="118"/>
      <c r="U58" s="26"/>
      <c r="V58" s="118"/>
      <c r="W58" s="118"/>
      <c r="X58" s="118"/>
      <c r="Y58" s="118">
        <v>25</v>
      </c>
      <c r="Z58" s="118">
        <v>18</v>
      </c>
      <c r="AA58" s="118">
        <v>1452</v>
      </c>
      <c r="AB58" s="17"/>
      <c r="AC58" s="17"/>
      <c r="AD58" s="17"/>
      <c r="AE58" s="17"/>
      <c r="AF58" s="17"/>
      <c r="AG58" s="18"/>
    </row>
    <row r="59" spans="1:33" x14ac:dyDescent="0.3">
      <c r="A59" s="16"/>
      <c r="B59" s="21" t="s">
        <v>175</v>
      </c>
      <c r="C59" s="21" t="s">
        <v>71</v>
      </c>
      <c r="D59" s="22"/>
      <c r="E59" s="23"/>
      <c r="F59" s="23"/>
      <c r="G59" s="23"/>
      <c r="H59" s="117">
        <v>44858</v>
      </c>
      <c r="I59" s="24" t="s">
        <v>40</v>
      </c>
      <c r="J59" s="24" t="s">
        <v>37</v>
      </c>
      <c r="K59" s="24" t="s">
        <v>37</v>
      </c>
      <c r="L59" s="24" t="s">
        <v>37</v>
      </c>
      <c r="M59" s="24" t="s">
        <v>37</v>
      </c>
      <c r="N59" s="24" t="s">
        <v>37</v>
      </c>
      <c r="O59" s="24" t="s">
        <v>37</v>
      </c>
      <c r="P59" s="25">
        <f t="shared" si="0"/>
        <v>7</v>
      </c>
      <c r="Q59" s="26">
        <v>257.14</v>
      </c>
      <c r="R59" s="26">
        <f t="shared" si="1"/>
        <v>64.284999999999997</v>
      </c>
      <c r="S59" s="118"/>
      <c r="T59" s="118"/>
      <c r="U59" s="26"/>
      <c r="V59" s="118"/>
      <c r="W59" s="118"/>
      <c r="X59" s="118"/>
      <c r="Y59" s="118">
        <v>25</v>
      </c>
      <c r="Z59" s="118">
        <v>18</v>
      </c>
      <c r="AA59" s="118">
        <v>1800</v>
      </c>
      <c r="AB59" s="17"/>
      <c r="AC59" s="17"/>
      <c r="AD59" s="17"/>
      <c r="AE59" s="17"/>
      <c r="AF59" s="17"/>
      <c r="AG59" s="18"/>
    </row>
    <row r="60" spans="1:33" x14ac:dyDescent="0.3">
      <c r="A60" s="16"/>
      <c r="B60" s="21" t="s">
        <v>169</v>
      </c>
      <c r="C60" s="21" t="s">
        <v>170</v>
      </c>
      <c r="D60" s="22"/>
      <c r="E60" s="23"/>
      <c r="F60" s="23"/>
      <c r="G60" s="23"/>
      <c r="H60" s="117">
        <v>44853</v>
      </c>
      <c r="I60" s="24" t="s">
        <v>40</v>
      </c>
      <c r="J60" s="24" t="s">
        <v>37</v>
      </c>
      <c r="K60" s="24" t="s">
        <v>37</v>
      </c>
      <c r="L60" s="24" t="s">
        <v>37</v>
      </c>
      <c r="M60" s="24" t="s">
        <v>37</v>
      </c>
      <c r="N60" s="24" t="s">
        <v>37</v>
      </c>
      <c r="O60" s="24" t="s">
        <v>37</v>
      </c>
      <c r="P60" s="25">
        <f t="shared" si="0"/>
        <v>7</v>
      </c>
      <c r="Q60" s="26">
        <v>228.57</v>
      </c>
      <c r="R60" s="26">
        <f t="shared" si="1"/>
        <v>57.142499999999998</v>
      </c>
      <c r="S60" s="118"/>
      <c r="T60" s="118"/>
      <c r="U60" s="26"/>
      <c r="V60" s="118">
        <v>0</v>
      </c>
      <c r="W60" s="118"/>
      <c r="X60" s="118"/>
      <c r="Y60" s="118">
        <v>25</v>
      </c>
      <c r="Z60" s="118">
        <v>18</v>
      </c>
      <c r="AA60" s="118">
        <v>1600</v>
      </c>
      <c r="AB60" s="17"/>
      <c r="AC60" s="17"/>
      <c r="AD60" s="17"/>
      <c r="AE60" s="17"/>
      <c r="AF60" s="17"/>
      <c r="AG60" s="18"/>
    </row>
    <row r="61" spans="1:33" x14ac:dyDescent="0.3">
      <c r="A61" s="16"/>
      <c r="B61" s="21" t="s">
        <v>176</v>
      </c>
      <c r="C61" s="21" t="s">
        <v>170</v>
      </c>
      <c r="D61" s="22"/>
      <c r="E61" s="23"/>
      <c r="F61" s="23"/>
      <c r="G61" s="23"/>
      <c r="H61" s="117">
        <v>44880</v>
      </c>
      <c r="I61" s="24" t="s">
        <v>37</v>
      </c>
      <c r="J61" s="24" t="s">
        <v>37</v>
      </c>
      <c r="K61" s="24" t="s">
        <v>37</v>
      </c>
      <c r="L61" s="24" t="s">
        <v>37</v>
      </c>
      <c r="M61" s="24" t="s">
        <v>37</v>
      </c>
      <c r="N61" s="24" t="s">
        <v>37</v>
      </c>
      <c r="O61" s="24" t="s">
        <v>37</v>
      </c>
      <c r="P61" s="25">
        <f t="shared" si="0"/>
        <v>7</v>
      </c>
      <c r="Q61" s="26">
        <v>207.44</v>
      </c>
      <c r="R61" s="26">
        <f t="shared" si="1"/>
        <v>51.86</v>
      </c>
      <c r="S61" s="118"/>
      <c r="T61" s="118"/>
      <c r="U61" s="26"/>
      <c r="V61" s="118">
        <v>0</v>
      </c>
      <c r="W61" s="118"/>
      <c r="X61" s="118"/>
      <c r="Y61" s="118">
        <v>25</v>
      </c>
      <c r="Z61" s="118">
        <v>18</v>
      </c>
      <c r="AA61" s="118">
        <v>1452</v>
      </c>
      <c r="AB61" s="17"/>
      <c r="AC61" s="17"/>
      <c r="AD61" s="17"/>
      <c r="AE61" s="17"/>
      <c r="AF61" s="17"/>
      <c r="AG61" s="18"/>
    </row>
    <row r="62" spans="1:33" x14ac:dyDescent="0.3">
      <c r="A62" s="16"/>
      <c r="B62" s="21" t="s">
        <v>173</v>
      </c>
      <c r="C62" s="21" t="s">
        <v>172</v>
      </c>
      <c r="D62" s="22"/>
      <c r="E62" s="23"/>
      <c r="F62" s="23"/>
      <c r="G62" s="23"/>
      <c r="H62" s="117">
        <v>44854</v>
      </c>
      <c r="I62" s="24" t="s">
        <v>40</v>
      </c>
      <c r="J62" s="24" t="s">
        <v>37</v>
      </c>
      <c r="K62" s="24" t="s">
        <v>37</v>
      </c>
      <c r="L62" s="24" t="s">
        <v>37</v>
      </c>
      <c r="M62" s="24" t="s">
        <v>37</v>
      </c>
      <c r="N62" s="24" t="s">
        <v>37</v>
      </c>
      <c r="O62" s="24" t="s">
        <v>37</v>
      </c>
      <c r="P62" s="25">
        <f t="shared" si="0"/>
        <v>7</v>
      </c>
      <c r="Q62" s="26">
        <v>207.44</v>
      </c>
      <c r="R62" s="26">
        <f t="shared" si="1"/>
        <v>51.86</v>
      </c>
      <c r="S62" s="118"/>
      <c r="T62" s="118"/>
      <c r="U62" s="26"/>
      <c r="V62" s="118">
        <v>0</v>
      </c>
      <c r="W62" s="118"/>
      <c r="X62" s="118"/>
      <c r="Y62" s="118">
        <v>25</v>
      </c>
      <c r="Z62" s="118">
        <v>18</v>
      </c>
      <c r="AA62" s="118">
        <v>1452</v>
      </c>
      <c r="AB62" s="17"/>
      <c r="AC62" s="17"/>
      <c r="AD62" s="17"/>
      <c r="AE62" s="17"/>
      <c r="AF62" s="17"/>
      <c r="AG62" s="18"/>
    </row>
    <row r="63" spans="1:33" x14ac:dyDescent="0.3">
      <c r="A63" s="16"/>
      <c r="B63" s="21" t="s">
        <v>168</v>
      </c>
      <c r="C63" s="21" t="s">
        <v>73</v>
      </c>
      <c r="D63" s="22"/>
      <c r="E63" s="23"/>
      <c r="F63" s="23"/>
      <c r="G63" s="23"/>
      <c r="H63" s="117">
        <v>44788</v>
      </c>
      <c r="I63" s="24" t="s">
        <v>37</v>
      </c>
      <c r="J63" s="24" t="s">
        <v>37</v>
      </c>
      <c r="K63" s="24" t="s">
        <v>37</v>
      </c>
      <c r="L63" s="24" t="s">
        <v>37</v>
      </c>
      <c r="M63" s="24" t="s">
        <v>40</v>
      </c>
      <c r="N63" s="24" t="s">
        <v>37</v>
      </c>
      <c r="O63" s="24" t="s">
        <v>37</v>
      </c>
      <c r="P63" s="25">
        <f t="shared" si="0"/>
        <v>7</v>
      </c>
      <c r="Q63" s="26">
        <v>500</v>
      </c>
      <c r="R63" s="26">
        <f t="shared" si="1"/>
        <v>125</v>
      </c>
      <c r="S63" s="118"/>
      <c r="T63" s="118"/>
      <c r="U63" s="26"/>
      <c r="V63" s="118">
        <v>0</v>
      </c>
      <c r="W63" s="118"/>
      <c r="X63" s="118"/>
      <c r="Y63" s="118">
        <v>25</v>
      </c>
      <c r="Z63" s="118">
        <v>18</v>
      </c>
      <c r="AA63" s="118">
        <v>3500</v>
      </c>
      <c r="AB63" s="17"/>
      <c r="AC63" s="17"/>
      <c r="AD63" s="17"/>
      <c r="AE63" s="17"/>
      <c r="AF63" s="17"/>
      <c r="AG63" s="18"/>
    </row>
    <row r="64" spans="1:33" x14ac:dyDescent="0.3">
      <c r="A64" s="113" t="s">
        <v>132</v>
      </c>
      <c r="B64" s="21" t="s">
        <v>121</v>
      </c>
      <c r="C64" s="21" t="s">
        <v>76</v>
      </c>
      <c r="D64" s="22"/>
      <c r="E64" s="23"/>
      <c r="F64" s="23"/>
      <c r="G64" s="23"/>
      <c r="H64" s="23"/>
      <c r="I64" s="24" t="s">
        <v>37</v>
      </c>
      <c r="J64" s="24" t="s">
        <v>37</v>
      </c>
      <c r="K64" s="24" t="s">
        <v>37</v>
      </c>
      <c r="L64" s="24" t="s">
        <v>37</v>
      </c>
      <c r="M64" s="24" t="s">
        <v>37</v>
      </c>
      <c r="N64" s="24" t="s">
        <v>37</v>
      </c>
      <c r="O64" s="24" t="s">
        <v>37</v>
      </c>
      <c r="P64" s="25">
        <f t="shared" si="0"/>
        <v>7</v>
      </c>
      <c r="Q64" s="26">
        <v>214.28</v>
      </c>
      <c r="R64" s="26">
        <f t="shared" si="1"/>
        <v>53.57</v>
      </c>
      <c r="S64" s="118"/>
      <c r="T64" s="118"/>
      <c r="U64" s="26"/>
      <c r="V64" s="118">
        <v>0</v>
      </c>
      <c r="W64" s="118"/>
      <c r="X64" s="118"/>
      <c r="Y64" s="118">
        <v>25</v>
      </c>
      <c r="Z64" s="118">
        <v>18</v>
      </c>
      <c r="AA64" s="118">
        <v>1500</v>
      </c>
      <c r="AB64" s="17"/>
      <c r="AC64" s="17"/>
      <c r="AD64" s="17"/>
      <c r="AE64" s="17"/>
      <c r="AF64" s="17"/>
      <c r="AG64" s="18"/>
    </row>
    <row r="65" spans="1:36" x14ac:dyDescent="0.3">
      <c r="A65" s="16"/>
      <c r="B65" s="21" t="s">
        <v>140</v>
      </c>
      <c r="C65" s="21" t="s">
        <v>76</v>
      </c>
      <c r="D65" s="22"/>
      <c r="E65" s="23"/>
      <c r="F65" s="23"/>
      <c r="G65" s="23"/>
      <c r="H65" s="23"/>
      <c r="I65" s="24" t="s">
        <v>37</v>
      </c>
      <c r="J65" s="24" t="s">
        <v>37</v>
      </c>
      <c r="K65" s="24" t="s">
        <v>37</v>
      </c>
      <c r="L65" s="24" t="s">
        <v>37</v>
      </c>
      <c r="M65" s="24" t="s">
        <v>37</v>
      </c>
      <c r="N65" s="24" t="s">
        <v>37</v>
      </c>
      <c r="O65" s="24" t="s">
        <v>40</v>
      </c>
      <c r="P65" s="25">
        <f t="shared" si="0"/>
        <v>7</v>
      </c>
      <c r="Q65" s="26">
        <v>257.14</v>
      </c>
      <c r="R65" s="26">
        <f t="shared" si="1"/>
        <v>0</v>
      </c>
      <c r="S65" s="118"/>
      <c r="T65" s="118"/>
      <c r="U65" s="26"/>
      <c r="V65" s="118">
        <v>0</v>
      </c>
      <c r="W65" s="118"/>
      <c r="X65" s="118"/>
      <c r="Y65" s="118">
        <v>25</v>
      </c>
      <c r="Z65" s="118">
        <v>18</v>
      </c>
      <c r="AA65" s="118">
        <v>1800</v>
      </c>
      <c r="AB65" s="17"/>
      <c r="AC65" s="17"/>
      <c r="AD65" s="17"/>
      <c r="AE65" s="17"/>
      <c r="AF65" s="17"/>
      <c r="AG65" s="18"/>
    </row>
    <row r="66" spans="1:36" x14ac:dyDescent="0.3">
      <c r="A66" s="16"/>
      <c r="B66" s="21" t="s">
        <v>142</v>
      </c>
      <c r="C66" s="21" t="s">
        <v>76</v>
      </c>
      <c r="D66" s="22"/>
      <c r="E66" s="23"/>
      <c r="F66" s="23"/>
      <c r="G66" s="23"/>
      <c r="H66" s="23"/>
      <c r="I66" s="24" t="s">
        <v>37</v>
      </c>
      <c r="J66" s="24" t="s">
        <v>40</v>
      </c>
      <c r="K66" s="24" t="s">
        <v>37</v>
      </c>
      <c r="L66" s="24" t="s">
        <v>37</v>
      </c>
      <c r="M66" s="24" t="s">
        <v>37</v>
      </c>
      <c r="N66" s="24" t="s">
        <v>37</v>
      </c>
      <c r="O66" s="24" t="s">
        <v>37</v>
      </c>
      <c r="P66" s="25">
        <f t="shared" si="0"/>
        <v>7</v>
      </c>
      <c r="Q66" s="26">
        <v>214.28</v>
      </c>
      <c r="R66" s="26">
        <f t="shared" si="1"/>
        <v>53.57</v>
      </c>
      <c r="S66" s="118"/>
      <c r="T66" s="118"/>
      <c r="U66" s="26"/>
      <c r="V66" s="118">
        <v>0</v>
      </c>
      <c r="W66" s="118"/>
      <c r="X66" s="118"/>
      <c r="Y66" s="118">
        <v>25</v>
      </c>
      <c r="Z66" s="118">
        <v>18</v>
      </c>
      <c r="AA66" s="118">
        <v>1500</v>
      </c>
      <c r="AB66" s="17"/>
      <c r="AC66" s="17"/>
      <c r="AD66" s="17"/>
      <c r="AE66" s="17"/>
      <c r="AF66" s="17"/>
      <c r="AG66" s="18"/>
    </row>
    <row r="67" spans="1:36" x14ac:dyDescent="0.3">
      <c r="A67" s="16"/>
      <c r="B67" s="21" t="s">
        <v>185</v>
      </c>
      <c r="C67" s="21" t="s">
        <v>76</v>
      </c>
      <c r="D67" s="22"/>
      <c r="E67" s="23"/>
      <c r="F67" s="23"/>
      <c r="G67" s="23"/>
      <c r="H67" s="117">
        <v>44932</v>
      </c>
      <c r="I67" s="24" t="s">
        <v>37</v>
      </c>
      <c r="J67" s="24" t="s">
        <v>40</v>
      </c>
      <c r="K67" s="24" t="s">
        <v>37</v>
      </c>
      <c r="L67" s="24" t="s">
        <v>37</v>
      </c>
      <c r="M67" s="24" t="s">
        <v>37</v>
      </c>
      <c r="N67" s="24" t="s">
        <v>37</v>
      </c>
      <c r="O67" s="24" t="s">
        <v>37</v>
      </c>
      <c r="P67" s="25">
        <f t="shared" si="0"/>
        <v>7</v>
      </c>
      <c r="Q67" s="26">
        <v>207.44</v>
      </c>
      <c r="R67" s="26">
        <f t="shared" si="1"/>
        <v>51.86</v>
      </c>
      <c r="S67" s="118"/>
      <c r="T67" s="118"/>
      <c r="U67" s="26"/>
      <c r="V67" s="118">
        <v>0</v>
      </c>
      <c r="W67" s="118"/>
      <c r="X67" s="118"/>
      <c r="Y67" s="118"/>
      <c r="Z67" s="118"/>
      <c r="AA67" s="118">
        <v>1452</v>
      </c>
      <c r="AB67" s="17"/>
      <c r="AC67" s="17"/>
      <c r="AD67" s="17"/>
      <c r="AE67" s="17"/>
      <c r="AF67" s="17"/>
      <c r="AG67" s="18"/>
    </row>
    <row r="68" spans="1:36" x14ac:dyDescent="0.3">
      <c r="A68" s="16"/>
      <c r="B68" s="21" t="s">
        <v>189</v>
      </c>
      <c r="C68" s="21" t="s">
        <v>76</v>
      </c>
      <c r="D68" s="22"/>
      <c r="E68" s="23"/>
      <c r="F68" s="23"/>
      <c r="G68" s="23"/>
      <c r="H68" s="117">
        <v>44936</v>
      </c>
      <c r="I68" s="24" t="s">
        <v>37</v>
      </c>
      <c r="J68" s="24" t="s">
        <v>40</v>
      </c>
      <c r="K68" s="24" t="s">
        <v>37</v>
      </c>
      <c r="L68" s="24" t="s">
        <v>37</v>
      </c>
      <c r="M68" s="24" t="s">
        <v>37</v>
      </c>
      <c r="N68" s="24" t="s">
        <v>37</v>
      </c>
      <c r="O68" s="24" t="s">
        <v>37</v>
      </c>
      <c r="P68" s="25">
        <f t="shared" si="0"/>
        <v>7</v>
      </c>
      <c r="Q68" s="26">
        <v>285.70999999999998</v>
      </c>
      <c r="R68" s="26">
        <f t="shared" si="1"/>
        <v>71.427499999999995</v>
      </c>
      <c r="S68" s="118"/>
      <c r="T68" s="118"/>
      <c r="U68" s="26"/>
      <c r="V68" s="118">
        <v>0</v>
      </c>
      <c r="W68" s="118"/>
      <c r="X68" s="118"/>
      <c r="Y68" s="118"/>
      <c r="Z68" s="118"/>
      <c r="AA68" s="118">
        <v>2000</v>
      </c>
      <c r="AB68" s="17"/>
      <c r="AC68" s="17"/>
      <c r="AD68" s="17"/>
      <c r="AE68" s="17"/>
      <c r="AF68" s="17"/>
      <c r="AG68" s="18"/>
    </row>
    <row r="69" spans="1:36" x14ac:dyDescent="0.3">
      <c r="A69" s="16"/>
      <c r="B69" s="21" t="s">
        <v>190</v>
      </c>
      <c r="C69" s="21" t="s">
        <v>191</v>
      </c>
      <c r="D69" s="22"/>
      <c r="E69" s="23"/>
      <c r="F69" s="23"/>
      <c r="G69" s="23"/>
      <c r="H69" s="117">
        <v>44936</v>
      </c>
      <c r="I69" s="24" t="s">
        <v>40</v>
      </c>
      <c r="J69" s="24" t="s">
        <v>37</v>
      </c>
      <c r="K69" s="24" t="s">
        <v>37</v>
      </c>
      <c r="L69" s="24" t="s">
        <v>37</v>
      </c>
      <c r="M69" s="24" t="s">
        <v>37</v>
      </c>
      <c r="N69" s="24" t="s">
        <v>37</v>
      </c>
      <c r="O69" s="24" t="s">
        <v>37</v>
      </c>
      <c r="P69" s="25">
        <f t="shared" si="0"/>
        <v>7</v>
      </c>
      <c r="Q69" s="26">
        <v>285.70999999999998</v>
      </c>
      <c r="R69" s="26">
        <f t="shared" si="1"/>
        <v>71.427499999999995</v>
      </c>
      <c r="S69" s="118"/>
      <c r="T69" s="118"/>
      <c r="U69" s="26"/>
      <c r="V69" s="118"/>
      <c r="W69" s="118"/>
      <c r="X69" s="118"/>
      <c r="Y69" s="118"/>
      <c r="Z69" s="118"/>
      <c r="AA69" s="118">
        <v>2000</v>
      </c>
      <c r="AB69" s="17"/>
      <c r="AC69" s="17"/>
      <c r="AD69" s="17"/>
      <c r="AE69" s="17"/>
      <c r="AF69" s="17"/>
      <c r="AG69" s="18"/>
    </row>
    <row r="70" spans="1:36" x14ac:dyDescent="0.3">
      <c r="A70" s="113" t="s">
        <v>132</v>
      </c>
      <c r="B70" s="21" t="s">
        <v>103</v>
      </c>
      <c r="C70" s="21" t="s">
        <v>110</v>
      </c>
      <c r="D70" s="22">
        <v>44305</v>
      </c>
      <c r="E70" s="23">
        <v>46159765224</v>
      </c>
      <c r="F70" s="23" t="s">
        <v>74</v>
      </c>
      <c r="G70" s="23" t="s">
        <v>75</v>
      </c>
      <c r="H70" s="23"/>
      <c r="I70" s="24" t="s">
        <v>37</v>
      </c>
      <c r="J70" s="24" t="s">
        <v>40</v>
      </c>
      <c r="K70" s="24" t="s">
        <v>37</v>
      </c>
      <c r="L70" s="24" t="s">
        <v>37</v>
      </c>
      <c r="M70" s="24" t="s">
        <v>37</v>
      </c>
      <c r="N70" s="24" t="s">
        <v>37</v>
      </c>
      <c r="O70" s="24" t="s">
        <v>37</v>
      </c>
      <c r="P70" s="25">
        <f t="shared" si="0"/>
        <v>7</v>
      </c>
      <c r="Q70" s="26">
        <v>257.14</v>
      </c>
      <c r="R70" s="26">
        <f t="shared" si="1"/>
        <v>64.284999999999997</v>
      </c>
      <c r="S70" s="118">
        <v>0</v>
      </c>
      <c r="T70" s="118">
        <v>0</v>
      </c>
      <c r="U70" s="26"/>
      <c r="V70" s="118"/>
      <c r="W70" s="118"/>
      <c r="X70" s="118"/>
      <c r="Y70" s="118">
        <v>25</v>
      </c>
      <c r="Z70" s="118">
        <v>18</v>
      </c>
      <c r="AA70" s="118">
        <v>1800</v>
      </c>
      <c r="AB70" s="17">
        <v>1400</v>
      </c>
      <c r="AC70" s="17">
        <f>$Y$2*$Z$2</f>
        <v>180.80533333333335</v>
      </c>
      <c r="AD70" s="17">
        <f>$Y$2*$AB$2</f>
        <v>56.570327868852466</v>
      </c>
      <c r="AE70" s="17">
        <f>$Y$2*$AC$2</f>
        <v>45.076557377049177</v>
      </c>
      <c r="AF70" s="17">
        <f>AB70*3%</f>
        <v>42</v>
      </c>
      <c r="AG70" s="18">
        <v>100</v>
      </c>
    </row>
    <row r="71" spans="1:36" x14ac:dyDescent="0.3">
      <c r="A71" s="16"/>
      <c r="B71" s="21" t="s">
        <v>161</v>
      </c>
      <c r="C71" s="21" t="s">
        <v>110</v>
      </c>
      <c r="D71" s="22"/>
      <c r="E71" s="23"/>
      <c r="F71" s="23"/>
      <c r="G71" s="23"/>
      <c r="H71" s="117">
        <v>44830</v>
      </c>
      <c r="I71" s="24" t="s">
        <v>115</v>
      </c>
      <c r="J71" s="24" t="s">
        <v>115</v>
      </c>
      <c r="K71" s="24" t="s">
        <v>115</v>
      </c>
      <c r="L71" s="24" t="s">
        <v>115</v>
      </c>
      <c r="M71" s="24" t="s">
        <v>115</v>
      </c>
      <c r="N71" s="24" t="s">
        <v>115</v>
      </c>
      <c r="O71" s="24" t="s">
        <v>115</v>
      </c>
      <c r="P71" s="25">
        <f t="shared" ref="P71:P79" si="2">COUNTIF(I71:O71,"A")+COUNTIF(I71:O71,"D")</f>
        <v>0</v>
      </c>
      <c r="Q71" s="26">
        <v>207.44</v>
      </c>
      <c r="R71" s="26">
        <f t="shared" si="1"/>
        <v>0</v>
      </c>
      <c r="S71" s="118"/>
      <c r="T71" s="118"/>
      <c r="U71" s="26"/>
      <c r="V71" s="118"/>
      <c r="W71" s="118"/>
      <c r="X71" s="118"/>
      <c r="Y71" s="118">
        <v>25</v>
      </c>
      <c r="Z71" s="118">
        <v>18</v>
      </c>
      <c r="AA71" s="118">
        <v>1452</v>
      </c>
      <c r="AB71" s="17"/>
      <c r="AC71" s="17"/>
      <c r="AD71" s="17"/>
      <c r="AE71" s="17"/>
      <c r="AF71" s="17"/>
      <c r="AG71" s="18"/>
    </row>
    <row r="72" spans="1:36" x14ac:dyDescent="0.3">
      <c r="A72" s="16"/>
      <c r="B72" s="21" t="s">
        <v>164</v>
      </c>
      <c r="C72" s="21" t="s">
        <v>110</v>
      </c>
      <c r="D72" s="22"/>
      <c r="E72" s="23"/>
      <c r="F72" s="23"/>
      <c r="G72" s="23"/>
      <c r="H72" s="117">
        <v>44828</v>
      </c>
      <c r="I72" s="24" t="s">
        <v>40</v>
      </c>
      <c r="J72" s="24" t="s">
        <v>37</v>
      </c>
      <c r="K72" s="24" t="s">
        <v>37</v>
      </c>
      <c r="L72" s="24" t="s">
        <v>115</v>
      </c>
      <c r="M72" s="24" t="s">
        <v>37</v>
      </c>
      <c r="N72" s="24" t="s">
        <v>37</v>
      </c>
      <c r="O72" s="24" t="s">
        <v>37</v>
      </c>
      <c r="P72" s="25">
        <f t="shared" si="2"/>
        <v>6</v>
      </c>
      <c r="Q72" s="26">
        <v>207.44</v>
      </c>
      <c r="R72" s="26">
        <f t="shared" si="1"/>
        <v>51.86</v>
      </c>
      <c r="S72" s="118"/>
      <c r="T72" s="118"/>
      <c r="U72" s="26"/>
      <c r="V72" s="118">
        <v>0</v>
      </c>
      <c r="W72" s="118"/>
      <c r="X72" s="118"/>
      <c r="Y72" s="118">
        <v>25</v>
      </c>
      <c r="Z72" s="118">
        <v>18</v>
      </c>
      <c r="AA72" s="118">
        <v>1452</v>
      </c>
      <c r="AB72" s="17"/>
      <c r="AC72" s="17"/>
      <c r="AD72" s="17"/>
      <c r="AE72" s="17"/>
      <c r="AF72" s="17"/>
      <c r="AG72" s="18"/>
    </row>
    <row r="73" spans="1:36" x14ac:dyDescent="0.3">
      <c r="A73" s="113" t="s">
        <v>132</v>
      </c>
      <c r="B73" s="21" t="s">
        <v>127</v>
      </c>
      <c r="C73" s="21" t="s">
        <v>77</v>
      </c>
      <c r="D73" s="22"/>
      <c r="E73" s="23"/>
      <c r="F73" s="23"/>
      <c r="G73" s="23"/>
      <c r="H73" s="23"/>
      <c r="I73" s="24" t="s">
        <v>196</v>
      </c>
      <c r="J73" s="24" t="s">
        <v>196</v>
      </c>
      <c r="K73" s="24" t="s">
        <v>196</v>
      </c>
      <c r="L73" s="24" t="s">
        <v>196</v>
      </c>
      <c r="M73" s="24" t="s">
        <v>196</v>
      </c>
      <c r="N73" s="24" t="s">
        <v>196</v>
      </c>
      <c r="O73" s="24" t="s">
        <v>196</v>
      </c>
      <c r="P73" s="25">
        <f t="shared" si="2"/>
        <v>0</v>
      </c>
      <c r="Q73" s="26">
        <v>500</v>
      </c>
      <c r="R73" s="26">
        <f t="shared" si="1"/>
        <v>0</v>
      </c>
      <c r="S73" s="118">
        <v>0</v>
      </c>
      <c r="T73" s="118">
        <v>0</v>
      </c>
      <c r="U73" s="26"/>
      <c r="V73" s="118">
        <v>0</v>
      </c>
      <c r="W73" s="118"/>
      <c r="X73" s="118"/>
      <c r="Y73" s="118">
        <v>25</v>
      </c>
      <c r="Z73" s="118">
        <v>18</v>
      </c>
      <c r="AA73" s="118">
        <v>3500</v>
      </c>
      <c r="AB73" s="17">
        <v>1200</v>
      </c>
      <c r="AC73" s="17">
        <f>$Y$2*$Z$2</f>
        <v>180.80533333333335</v>
      </c>
      <c r="AD73" s="17">
        <f>$Y$2*$AB$2</f>
        <v>56.570327868852466</v>
      </c>
      <c r="AE73" s="17">
        <f>$Y$2*$AC$2</f>
        <v>45.076557377049177</v>
      </c>
      <c r="AF73" s="17">
        <f>AB73*3%</f>
        <v>36</v>
      </c>
      <c r="AG73" s="18">
        <v>100</v>
      </c>
    </row>
    <row r="74" spans="1:36" x14ac:dyDescent="0.3">
      <c r="A74" s="113" t="s">
        <v>132</v>
      </c>
      <c r="B74" s="21" t="s">
        <v>78</v>
      </c>
      <c r="C74" s="21" t="s">
        <v>125</v>
      </c>
      <c r="D74" s="22">
        <v>44305</v>
      </c>
      <c r="E74" s="23">
        <v>82068930617</v>
      </c>
      <c r="F74" s="23" t="s">
        <v>79</v>
      </c>
      <c r="G74" s="23" t="s">
        <v>80</v>
      </c>
      <c r="H74" s="23"/>
      <c r="I74" s="24" t="s">
        <v>37</v>
      </c>
      <c r="J74" s="24" t="s">
        <v>37</v>
      </c>
      <c r="K74" s="24" t="s">
        <v>37</v>
      </c>
      <c r="L74" s="24" t="s">
        <v>37</v>
      </c>
      <c r="M74" s="24" t="s">
        <v>40</v>
      </c>
      <c r="N74" s="24" t="s">
        <v>37</v>
      </c>
      <c r="O74" s="24" t="s">
        <v>37</v>
      </c>
      <c r="P74" s="25">
        <f t="shared" si="2"/>
        <v>7</v>
      </c>
      <c r="Q74" s="26">
        <v>571.41999999999996</v>
      </c>
      <c r="R74" s="26">
        <f>IF(O74="A",Q74*0.25,0)</f>
        <v>142.85499999999999</v>
      </c>
      <c r="S74" s="118">
        <v>0</v>
      </c>
      <c r="T74" s="118">
        <v>0</v>
      </c>
      <c r="U74" s="26"/>
      <c r="V74" s="118">
        <f>Q74</f>
        <v>571.41999999999996</v>
      </c>
      <c r="W74" s="118"/>
      <c r="X74" s="118"/>
      <c r="Y74" s="118"/>
      <c r="Z74" s="118"/>
      <c r="AA74" s="118">
        <v>4000</v>
      </c>
      <c r="AB74" s="17">
        <v>3600</v>
      </c>
      <c r="AC74" s="17">
        <f>$Y$2*$Z$2</f>
        <v>180.80533333333335</v>
      </c>
      <c r="AD74" s="17">
        <f>$Y$2*$AB$2</f>
        <v>56.570327868852466</v>
      </c>
      <c r="AE74" s="17">
        <f>$Y$2*$AC$2</f>
        <v>45.076557377049177</v>
      </c>
      <c r="AF74" s="17">
        <f>AB74*3%</f>
        <v>108</v>
      </c>
      <c r="AG74" s="18">
        <v>100</v>
      </c>
    </row>
    <row r="75" spans="1:36" x14ac:dyDescent="0.3">
      <c r="A75" s="16"/>
      <c r="B75" s="21" t="s">
        <v>157</v>
      </c>
      <c r="C75" s="21" t="s">
        <v>156</v>
      </c>
      <c r="D75" s="22"/>
      <c r="E75" s="23"/>
      <c r="F75" s="23"/>
      <c r="G75" s="23"/>
      <c r="H75" s="23"/>
      <c r="I75" s="24" t="s">
        <v>37</v>
      </c>
      <c r="J75" s="24" t="s">
        <v>37</v>
      </c>
      <c r="K75" s="24" t="s">
        <v>115</v>
      </c>
      <c r="L75" s="24" t="s">
        <v>37</v>
      </c>
      <c r="M75" s="24" t="s">
        <v>37</v>
      </c>
      <c r="N75" s="24" t="s">
        <v>37</v>
      </c>
      <c r="O75" s="24" t="s">
        <v>40</v>
      </c>
      <c r="P75" s="25">
        <f t="shared" si="2"/>
        <v>6</v>
      </c>
      <c r="Q75" s="26">
        <v>333.33</v>
      </c>
      <c r="R75" s="26">
        <f>IF(O75="A",Q75*0.25,0)</f>
        <v>0</v>
      </c>
      <c r="S75" s="118"/>
      <c r="T75" s="118"/>
      <c r="U75" s="26"/>
      <c r="V75" s="118">
        <f>Q75</f>
        <v>333.33</v>
      </c>
      <c r="W75" s="118"/>
      <c r="X75" s="118"/>
      <c r="Y75" s="118">
        <v>25</v>
      </c>
      <c r="Z75" s="118">
        <v>18</v>
      </c>
      <c r="AA75" s="118">
        <v>2333.31</v>
      </c>
      <c r="AB75" s="17"/>
      <c r="AC75" s="17"/>
      <c r="AD75" s="17"/>
      <c r="AE75" s="17"/>
      <c r="AF75" s="17"/>
      <c r="AG75" s="18"/>
    </row>
    <row r="76" spans="1:36" x14ac:dyDescent="0.3">
      <c r="A76" s="16"/>
      <c r="B76" s="21" t="s">
        <v>178</v>
      </c>
      <c r="C76" s="21" t="s">
        <v>156</v>
      </c>
      <c r="D76" s="22"/>
      <c r="E76" s="23"/>
      <c r="F76" s="23"/>
      <c r="G76" s="23"/>
      <c r="H76" s="117">
        <v>44879</v>
      </c>
      <c r="I76" s="24" t="s">
        <v>40</v>
      </c>
      <c r="J76" s="24" t="s">
        <v>37</v>
      </c>
      <c r="K76" s="24" t="s">
        <v>37</v>
      </c>
      <c r="L76" s="24" t="s">
        <v>37</v>
      </c>
      <c r="M76" s="24" t="s">
        <v>40</v>
      </c>
      <c r="N76" s="24" t="s">
        <v>37</v>
      </c>
      <c r="O76" s="24" t="s">
        <v>37</v>
      </c>
      <c r="P76" s="25">
        <f t="shared" si="2"/>
        <v>7</v>
      </c>
      <c r="Q76" s="26">
        <v>400</v>
      </c>
      <c r="R76" s="26">
        <f>IF(O76="A",Q76*0.25,0)</f>
        <v>100</v>
      </c>
      <c r="S76" s="118"/>
      <c r="T76" s="118"/>
      <c r="U76" s="26"/>
      <c r="V76" s="118">
        <f>Q76</f>
        <v>400</v>
      </c>
      <c r="W76" s="118"/>
      <c r="X76" s="118"/>
      <c r="Y76" s="118">
        <v>25</v>
      </c>
      <c r="Z76" s="118">
        <v>18</v>
      </c>
      <c r="AA76" s="118">
        <v>2800</v>
      </c>
      <c r="AB76" s="17"/>
      <c r="AC76" s="17"/>
      <c r="AD76" s="17"/>
      <c r="AE76" s="17"/>
      <c r="AF76" s="17"/>
      <c r="AG76" s="18"/>
    </row>
    <row r="77" spans="1:36" x14ac:dyDescent="0.3">
      <c r="A77" s="16"/>
      <c r="B77" s="21" t="s">
        <v>158</v>
      </c>
      <c r="C77" s="21" t="s">
        <v>155</v>
      </c>
      <c r="D77" s="22"/>
      <c r="E77" s="23"/>
      <c r="F77" s="23"/>
      <c r="G77" s="23"/>
      <c r="H77" s="117">
        <v>44809</v>
      </c>
      <c r="I77" s="24" t="s">
        <v>37</v>
      </c>
      <c r="J77" s="24" t="s">
        <v>37</v>
      </c>
      <c r="K77" s="24" t="s">
        <v>37</v>
      </c>
      <c r="L77" s="24" t="s">
        <v>40</v>
      </c>
      <c r="M77" s="24" t="s">
        <v>37</v>
      </c>
      <c r="N77" s="24" t="s">
        <v>37</v>
      </c>
      <c r="O77" s="24" t="s">
        <v>37</v>
      </c>
      <c r="P77" s="25">
        <f t="shared" si="2"/>
        <v>7</v>
      </c>
      <c r="Q77" s="26">
        <v>207.44</v>
      </c>
      <c r="R77" s="26">
        <f>IF(O77="A",Q77*0.25,0)</f>
        <v>51.86</v>
      </c>
      <c r="S77" s="118"/>
      <c r="T77" s="118"/>
      <c r="U77" s="26"/>
      <c r="V77" s="118">
        <v>0</v>
      </c>
      <c r="W77" s="118"/>
      <c r="X77" s="118"/>
      <c r="Y77" s="118"/>
      <c r="Z77" s="118"/>
      <c r="AA77" s="118">
        <v>1452</v>
      </c>
      <c r="AB77" s="17"/>
      <c r="AC77" s="17"/>
      <c r="AD77" s="17"/>
      <c r="AE77" s="17"/>
      <c r="AF77" s="17"/>
      <c r="AG77" s="18"/>
    </row>
    <row r="78" spans="1:36" s="19" customFormat="1" x14ac:dyDescent="0.3">
      <c r="A78" s="113" t="s">
        <v>132</v>
      </c>
      <c r="B78" s="21" t="s">
        <v>107</v>
      </c>
      <c r="C78" s="21" t="s">
        <v>81</v>
      </c>
      <c r="D78" s="22">
        <v>44305</v>
      </c>
      <c r="E78" s="23" t="s">
        <v>82</v>
      </c>
      <c r="F78" s="23" t="s">
        <v>83</v>
      </c>
      <c r="G78" s="23" t="s">
        <v>84</v>
      </c>
      <c r="H78" s="23"/>
      <c r="I78" s="24" t="s">
        <v>37</v>
      </c>
      <c r="J78" s="24" t="s">
        <v>37</v>
      </c>
      <c r="K78" s="24" t="s">
        <v>37</v>
      </c>
      <c r="L78" s="24" t="s">
        <v>37</v>
      </c>
      <c r="M78" s="24" t="s">
        <v>115</v>
      </c>
      <c r="N78" s="24" t="s">
        <v>37</v>
      </c>
      <c r="O78" s="24" t="s">
        <v>100</v>
      </c>
      <c r="P78" s="25">
        <f t="shared" si="2"/>
        <v>5</v>
      </c>
      <c r="Q78" s="26">
        <v>207.44</v>
      </c>
      <c r="R78" s="26">
        <f t="shared" ref="R78:R83" si="3">IF(O78="A",Q78*0.25,0)</f>
        <v>0</v>
      </c>
      <c r="S78" s="118">
        <v>0</v>
      </c>
      <c r="T78" s="118">
        <v>0</v>
      </c>
      <c r="U78" s="26"/>
      <c r="V78" s="118">
        <v>0</v>
      </c>
      <c r="W78" s="118"/>
      <c r="X78" s="118">
        <v>0</v>
      </c>
      <c r="Y78" s="118">
        <v>25</v>
      </c>
      <c r="Z78" s="118">
        <v>18</v>
      </c>
      <c r="AA78" s="118">
        <v>1452</v>
      </c>
      <c r="AB78" s="17">
        <v>1100</v>
      </c>
      <c r="AC78" s="17">
        <f>$Y$2*$Z$2</f>
        <v>180.80533333333335</v>
      </c>
      <c r="AD78" s="17">
        <f>$Y$2*$AB$2</f>
        <v>56.570327868852466</v>
      </c>
      <c r="AE78" s="17">
        <f>$Y$2*$AC$2</f>
        <v>45.076557377049177</v>
      </c>
      <c r="AF78" s="17">
        <f>AB78*3%</f>
        <v>33</v>
      </c>
      <c r="AG78" s="18">
        <v>100</v>
      </c>
      <c r="AH78"/>
      <c r="AI78"/>
      <c r="AJ78"/>
    </row>
    <row r="79" spans="1:36" s="19" customFormat="1" x14ac:dyDescent="0.3">
      <c r="A79" s="113" t="s">
        <v>132</v>
      </c>
      <c r="B79" s="21" t="s">
        <v>114</v>
      </c>
      <c r="C79" s="21" t="s">
        <v>85</v>
      </c>
      <c r="D79" s="22"/>
      <c r="E79" s="23"/>
      <c r="F79" s="23"/>
      <c r="G79" s="23"/>
      <c r="H79" s="23"/>
      <c r="I79" s="24" t="s">
        <v>37</v>
      </c>
      <c r="J79" s="24" t="s">
        <v>37</v>
      </c>
      <c r="K79" s="24" t="s">
        <v>37</v>
      </c>
      <c r="L79" s="24" t="s">
        <v>40</v>
      </c>
      <c r="M79" s="24" t="s">
        <v>37</v>
      </c>
      <c r="N79" s="24" t="s">
        <v>37</v>
      </c>
      <c r="O79" s="24" t="s">
        <v>37</v>
      </c>
      <c r="P79" s="25">
        <f t="shared" si="2"/>
        <v>7</v>
      </c>
      <c r="Q79" s="26">
        <v>207.44</v>
      </c>
      <c r="R79" s="26">
        <f t="shared" si="3"/>
        <v>51.86</v>
      </c>
      <c r="S79" s="118"/>
      <c r="T79" s="118"/>
      <c r="U79" s="26"/>
      <c r="V79" s="118">
        <v>0</v>
      </c>
      <c r="W79" s="118"/>
      <c r="X79" s="118"/>
      <c r="Y79" s="118">
        <v>25</v>
      </c>
      <c r="Z79" s="118">
        <v>18</v>
      </c>
      <c r="AA79" s="118">
        <v>1452</v>
      </c>
      <c r="AB79" s="17"/>
      <c r="AC79" s="17"/>
      <c r="AD79" s="17"/>
      <c r="AE79" s="17"/>
      <c r="AF79" s="17"/>
      <c r="AG79" s="18"/>
      <c r="AH79"/>
      <c r="AI79"/>
      <c r="AJ79"/>
    </row>
    <row r="80" spans="1:36" s="19" customFormat="1" x14ac:dyDescent="0.3">
      <c r="A80" s="113" t="s">
        <v>132</v>
      </c>
      <c r="B80" s="21" t="s">
        <v>102</v>
      </c>
      <c r="C80" s="21" t="s">
        <v>85</v>
      </c>
      <c r="D80" s="22"/>
      <c r="E80" s="23"/>
      <c r="F80" s="23"/>
      <c r="G80" s="23"/>
      <c r="H80" s="117">
        <v>44669</v>
      </c>
      <c r="I80" s="24" t="s">
        <v>37</v>
      </c>
      <c r="J80" s="24" t="s">
        <v>37</v>
      </c>
      <c r="K80" s="24" t="s">
        <v>37</v>
      </c>
      <c r="L80" s="24" t="s">
        <v>37</v>
      </c>
      <c r="M80" s="24" t="s">
        <v>40</v>
      </c>
      <c r="N80" s="24" t="s">
        <v>37</v>
      </c>
      <c r="O80" s="24" t="s">
        <v>37</v>
      </c>
      <c r="P80" s="25">
        <f>COUNTIF(I80:O80,"A")+COUNTIF(I80:O80,"D")</f>
        <v>7</v>
      </c>
      <c r="Q80" s="26">
        <v>207.44</v>
      </c>
      <c r="R80" s="26">
        <f t="shared" si="3"/>
        <v>51.86</v>
      </c>
      <c r="S80" s="118"/>
      <c r="T80" s="118"/>
      <c r="U80" s="26"/>
      <c r="V80" s="118">
        <v>0</v>
      </c>
      <c r="W80" s="118"/>
      <c r="X80" s="118"/>
      <c r="Y80" s="118">
        <v>25</v>
      </c>
      <c r="Z80" s="118">
        <v>18</v>
      </c>
      <c r="AA80" s="118">
        <v>1452</v>
      </c>
      <c r="AB80" s="17"/>
      <c r="AC80" s="17"/>
      <c r="AD80" s="17"/>
      <c r="AE80" s="17"/>
      <c r="AF80" s="17"/>
      <c r="AG80" s="18"/>
      <c r="AH80"/>
      <c r="AI80"/>
      <c r="AJ80"/>
    </row>
    <row r="81" spans="1:36" s="19" customFormat="1" x14ac:dyDescent="0.3">
      <c r="A81" s="113" t="s">
        <v>132</v>
      </c>
      <c r="B81" s="21" t="s">
        <v>141</v>
      </c>
      <c r="C81" s="21" t="s">
        <v>85</v>
      </c>
      <c r="D81" s="22"/>
      <c r="E81" s="23"/>
      <c r="F81" s="23"/>
      <c r="G81" s="23"/>
      <c r="H81" s="117"/>
      <c r="I81" s="24" t="s">
        <v>37</v>
      </c>
      <c r="J81" s="24" t="s">
        <v>37</v>
      </c>
      <c r="K81" s="24" t="s">
        <v>40</v>
      </c>
      <c r="L81" s="24" t="s">
        <v>37</v>
      </c>
      <c r="M81" s="24" t="s">
        <v>37</v>
      </c>
      <c r="N81" s="24" t="s">
        <v>37</v>
      </c>
      <c r="O81" s="24" t="s">
        <v>37</v>
      </c>
      <c r="P81" s="25">
        <f>COUNTIF(I81:O81,"A")+COUNTIF(I81:O81,"D")</f>
        <v>7</v>
      </c>
      <c r="Q81" s="26">
        <v>207.44</v>
      </c>
      <c r="R81" s="26">
        <f t="shared" si="3"/>
        <v>51.86</v>
      </c>
      <c r="S81" s="118"/>
      <c r="T81" s="118"/>
      <c r="U81" s="26"/>
      <c r="V81" s="118">
        <v>0</v>
      </c>
      <c r="W81" s="118"/>
      <c r="X81" s="118"/>
      <c r="Y81" s="118">
        <v>25</v>
      </c>
      <c r="Z81" s="118">
        <v>18</v>
      </c>
      <c r="AA81" s="118">
        <v>1452</v>
      </c>
      <c r="AB81" s="17"/>
      <c r="AC81" s="17"/>
      <c r="AD81" s="17"/>
      <c r="AE81" s="17"/>
      <c r="AF81" s="17"/>
      <c r="AG81" s="18"/>
      <c r="AH81"/>
      <c r="AI81"/>
      <c r="AJ81"/>
    </row>
    <row r="82" spans="1:36" s="19" customFormat="1" x14ac:dyDescent="0.3">
      <c r="A82" s="16"/>
      <c r="B82" s="21" t="s">
        <v>166</v>
      </c>
      <c r="C82" s="21" t="s">
        <v>86</v>
      </c>
      <c r="D82" s="22"/>
      <c r="E82" s="23"/>
      <c r="F82" s="23"/>
      <c r="G82" s="23"/>
      <c r="H82" s="117">
        <v>44855</v>
      </c>
      <c r="I82" s="24" t="s">
        <v>37</v>
      </c>
      <c r="J82" s="24" t="s">
        <v>40</v>
      </c>
      <c r="K82" s="24" t="s">
        <v>37</v>
      </c>
      <c r="L82" s="24" t="s">
        <v>37</v>
      </c>
      <c r="M82" s="24" t="s">
        <v>37</v>
      </c>
      <c r="N82" s="24" t="s">
        <v>37</v>
      </c>
      <c r="O82" s="24" t="s">
        <v>37</v>
      </c>
      <c r="P82" s="25">
        <f>COUNTIF(I82:O82,"A")+COUNTIF(I82:O82,"D")</f>
        <v>7</v>
      </c>
      <c r="Q82" s="26">
        <v>207.44</v>
      </c>
      <c r="R82" s="26">
        <f t="shared" si="3"/>
        <v>51.86</v>
      </c>
      <c r="S82" s="118"/>
      <c r="T82" s="118"/>
      <c r="U82" s="26"/>
      <c r="V82" s="118">
        <v>0</v>
      </c>
      <c r="W82" s="118"/>
      <c r="X82" s="118"/>
      <c r="Y82" s="118"/>
      <c r="Z82" s="118"/>
      <c r="AA82" s="118">
        <v>1452</v>
      </c>
      <c r="AB82" s="17"/>
      <c r="AC82" s="17"/>
      <c r="AD82" s="17"/>
      <c r="AE82" s="17"/>
      <c r="AF82" s="17"/>
      <c r="AG82" s="18"/>
      <c r="AH82"/>
      <c r="AI82"/>
      <c r="AJ82"/>
    </row>
    <row r="83" spans="1:36" ht="15" thickBot="1" x14ac:dyDescent="0.35">
      <c r="A83" s="16"/>
      <c r="B83" s="120"/>
      <c r="C83" s="121"/>
      <c r="D83" s="122">
        <v>44305</v>
      </c>
      <c r="E83" s="123">
        <v>35160038879</v>
      </c>
      <c r="F83" s="123" t="s">
        <v>87</v>
      </c>
      <c r="G83" s="123" t="s">
        <v>88</v>
      </c>
      <c r="H83" s="123"/>
      <c r="I83" s="124"/>
      <c r="J83" s="124"/>
      <c r="K83" s="124"/>
      <c r="L83" s="124"/>
      <c r="M83" s="124"/>
      <c r="N83" s="124"/>
      <c r="O83" s="124"/>
      <c r="P83" s="124"/>
      <c r="Q83" s="125"/>
      <c r="R83" s="125">
        <f t="shared" si="3"/>
        <v>0</v>
      </c>
      <c r="S83" s="126">
        <v>0</v>
      </c>
      <c r="T83" s="126">
        <v>0</v>
      </c>
      <c r="U83" s="26">
        <f>Q83</f>
        <v>0</v>
      </c>
      <c r="V83" s="118">
        <f>Q83</f>
        <v>0</v>
      </c>
      <c r="W83" s="126"/>
      <c r="X83" s="126">
        <v>0</v>
      </c>
      <c r="Y83" s="118"/>
      <c r="Z83" s="118"/>
      <c r="AA83" s="118">
        <f>(Q83*P83)+R83+S83+T83+U83+V83+W83-X83-Y83-Z83</f>
        <v>0</v>
      </c>
      <c r="AB83" s="115">
        <v>1100</v>
      </c>
      <c r="AC83" s="115">
        <f>$Y$2*$Z$2</f>
        <v>180.80533333333335</v>
      </c>
      <c r="AD83" s="115">
        <f>$Y$2*$AB$2</f>
        <v>56.570327868852466</v>
      </c>
      <c r="AE83" s="115">
        <f>$Y$2*$AC$2</f>
        <v>45.076557377049177</v>
      </c>
      <c r="AF83" s="115">
        <f>AB83*3%</f>
        <v>33</v>
      </c>
      <c r="AG83" s="116">
        <v>100</v>
      </c>
    </row>
    <row r="84" spans="1:36" ht="15.6" thickTop="1" thickBot="1" x14ac:dyDescent="0.35">
      <c r="B84" s="21"/>
      <c r="C84" s="21"/>
      <c r="D84" s="22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6"/>
      <c r="R84" s="26"/>
      <c r="U84" s="20">
        <v>0</v>
      </c>
      <c r="V84" s="27">
        <f>SUM(V4:V83)</f>
        <v>1733.32</v>
      </c>
      <c r="X84" s="28">
        <f>SUM(X4:X83)</f>
        <v>0</v>
      </c>
      <c r="Y84" s="28">
        <f>SUM(Y4:Y83)</f>
        <v>1050</v>
      </c>
      <c r="Z84" s="29">
        <f>SUM(Z4:Z83)</f>
        <v>756</v>
      </c>
      <c r="AA84" s="30">
        <f>SUM(AA4:AA83)+3000</f>
        <v>138989.95999999996</v>
      </c>
      <c r="AB84" s="31">
        <f t="shared" ref="AB84:AG84" si="4">SUM(AB4:AB83)</f>
        <v>26983.05</v>
      </c>
      <c r="AC84" s="32">
        <f t="shared" si="4"/>
        <v>3435.3013333333324</v>
      </c>
      <c r="AD84" s="32">
        <f t="shared" si="4"/>
        <v>1074.8362295081968</v>
      </c>
      <c r="AE84" s="32">
        <f t="shared" si="4"/>
        <v>856.45459016393465</v>
      </c>
      <c r="AF84" s="32">
        <f t="shared" si="4"/>
        <v>809.49150000000009</v>
      </c>
      <c r="AG84" s="33">
        <f t="shared" si="4"/>
        <v>2000</v>
      </c>
    </row>
    <row r="85" spans="1:36" ht="15" thickTop="1" x14ac:dyDescent="0.3">
      <c r="B85" s="21"/>
      <c r="C85" s="21"/>
      <c r="D85" s="34"/>
      <c r="E85" s="23"/>
      <c r="F85" s="23"/>
      <c r="G85" s="23"/>
      <c r="H85" s="23"/>
      <c r="I85" s="24"/>
      <c r="J85" s="24"/>
      <c r="K85" s="24"/>
      <c r="L85" s="24"/>
      <c r="M85" s="24"/>
      <c r="N85" s="25"/>
      <c r="O85" s="26"/>
      <c r="P85" s="26"/>
      <c r="AA85" s="98"/>
    </row>
    <row r="86" spans="1:36" x14ac:dyDescent="0.3">
      <c r="B86" s="21"/>
      <c r="C86" s="21"/>
      <c r="Q86" t="s">
        <v>120</v>
      </c>
      <c r="AA86" s="98"/>
    </row>
    <row r="87" spans="1:36" x14ac:dyDescent="0.3">
      <c r="B87" s="21"/>
      <c r="C87" s="21"/>
      <c r="AA87" s="98"/>
    </row>
    <row r="88" spans="1:36" ht="15" thickBot="1" x14ac:dyDescent="0.35">
      <c r="O88" s="3"/>
      <c r="P88" s="3"/>
      <c r="Q88" s="4"/>
      <c r="R88" s="4"/>
      <c r="S88" s="4"/>
      <c r="T88" s="4"/>
      <c r="U88" s="4"/>
      <c r="V88" s="4"/>
      <c r="W88" s="4"/>
      <c r="X88" s="4"/>
      <c r="Y88" s="3"/>
      <c r="Z88" s="3"/>
      <c r="AA88" s="3"/>
    </row>
    <row r="89" spans="1:36" ht="21.6" thickTop="1" thickBot="1" x14ac:dyDescent="0.35">
      <c r="B89" s="101" t="s">
        <v>89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35"/>
      <c r="AA89" s="35"/>
      <c r="AB89" s="36"/>
    </row>
    <row r="90" spans="1:36" ht="16.2" thickTop="1" x14ac:dyDescent="0.3">
      <c r="B90" s="37" t="s">
        <v>90</v>
      </c>
      <c r="C90" s="38"/>
      <c r="D90" s="39"/>
      <c r="E90" s="40"/>
      <c r="F90" s="40"/>
      <c r="G90" s="40"/>
      <c r="H90" s="40"/>
      <c r="I90" s="38"/>
      <c r="J90" s="38"/>
      <c r="K90" s="38"/>
      <c r="L90" s="38"/>
      <c r="M90" s="38"/>
      <c r="N90" s="38"/>
      <c r="O90" s="41"/>
      <c r="P90" s="41"/>
      <c r="Q90" s="42"/>
      <c r="R90" s="42"/>
      <c r="S90" s="42"/>
      <c r="T90" s="42"/>
      <c r="U90" s="42"/>
      <c r="V90" s="42"/>
      <c r="W90" s="42"/>
      <c r="X90" s="42"/>
      <c r="Y90" s="43">
        <f>+AA84+Z84+Y84+X84</f>
        <v>140795.95999999996</v>
      </c>
      <c r="Z90" s="3"/>
      <c r="AA90" s="3"/>
    </row>
    <row r="91" spans="1:36" ht="15.6" x14ac:dyDescent="0.3">
      <c r="B91" s="44" t="s">
        <v>91</v>
      </c>
      <c r="C91" s="45"/>
      <c r="D91" s="46"/>
      <c r="E91" s="47"/>
      <c r="F91" s="47"/>
      <c r="G91" s="47"/>
      <c r="H91" s="47"/>
      <c r="I91" s="45"/>
      <c r="J91" s="45"/>
      <c r="K91" s="45"/>
      <c r="L91" s="45"/>
      <c r="M91" s="45"/>
      <c r="N91" s="45"/>
      <c r="O91" s="48"/>
      <c r="P91" s="48"/>
      <c r="Q91" s="49"/>
      <c r="R91" s="49"/>
      <c r="S91" s="49"/>
      <c r="T91" s="49"/>
      <c r="U91" s="49"/>
      <c r="V91" s="49"/>
      <c r="W91" s="49"/>
      <c r="X91" s="49"/>
      <c r="Y91" s="50">
        <f>+Y90*0.16</f>
        <v>22527.353599999995</v>
      </c>
      <c r="Z91" s="3"/>
      <c r="AA91" s="3"/>
    </row>
    <row r="92" spans="1:36" ht="15.6" x14ac:dyDescent="0.3">
      <c r="B92" s="51" t="s">
        <v>92</v>
      </c>
      <c r="C92" s="52"/>
      <c r="D92" s="53"/>
      <c r="E92" s="54"/>
      <c r="F92" s="54"/>
      <c r="G92" s="54"/>
      <c r="H92" s="54"/>
      <c r="I92" s="52"/>
      <c r="J92" s="52"/>
      <c r="K92" s="52"/>
      <c r="L92" s="52"/>
      <c r="M92" s="52"/>
      <c r="N92" s="52"/>
      <c r="O92" s="55"/>
      <c r="P92" s="55"/>
      <c r="Q92" s="56"/>
      <c r="R92" s="56"/>
      <c r="S92" s="56"/>
      <c r="T92" s="56"/>
      <c r="U92" s="56"/>
      <c r="V92" s="56"/>
      <c r="W92" s="56"/>
      <c r="X92" s="56"/>
      <c r="Y92" s="57">
        <f>Y90*0.06</f>
        <v>8447.7575999999972</v>
      </c>
      <c r="Z92" s="3"/>
      <c r="AA92" s="3"/>
    </row>
    <row r="93" spans="1:36" ht="15.6" x14ac:dyDescent="0.3">
      <c r="B93" s="44" t="s">
        <v>93</v>
      </c>
      <c r="C93" s="45"/>
      <c r="D93" s="46"/>
      <c r="E93" s="47"/>
      <c r="F93" s="47"/>
      <c r="G93" s="47"/>
      <c r="H93" s="47"/>
      <c r="I93" s="45"/>
      <c r="J93" s="45"/>
      <c r="K93" s="45"/>
      <c r="L93" s="45"/>
      <c r="M93" s="45"/>
      <c r="N93" s="45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8">
        <f>AG84</f>
        <v>2000</v>
      </c>
      <c r="Z93" s="3"/>
      <c r="AA93" s="3"/>
    </row>
    <row r="94" spans="1:36" ht="15.6" x14ac:dyDescent="0.3">
      <c r="B94" s="59" t="s">
        <v>94</v>
      </c>
      <c r="C94" s="60"/>
      <c r="D94" s="61"/>
      <c r="E94" s="62"/>
      <c r="F94" s="62"/>
      <c r="G94" s="62"/>
      <c r="H94" s="62"/>
      <c r="I94" s="60"/>
      <c r="J94" s="60"/>
      <c r="K94" s="60"/>
      <c r="L94" s="60"/>
      <c r="M94" s="60"/>
      <c r="N94" s="60"/>
      <c r="O94" s="63"/>
      <c r="P94" s="63"/>
      <c r="Q94" s="64"/>
      <c r="R94" s="64"/>
      <c r="S94" s="64"/>
      <c r="T94" s="64"/>
      <c r="U94" s="64"/>
      <c r="V94" s="64"/>
      <c r="W94" s="64"/>
      <c r="X94" s="64"/>
      <c r="Y94" s="65">
        <f>+Y93*0.16</f>
        <v>320</v>
      </c>
      <c r="Z94" s="3"/>
      <c r="AA94" s="3"/>
    </row>
    <row r="95" spans="1:36" ht="16.2" thickBot="1" x14ac:dyDescent="0.35">
      <c r="B95" s="66" t="s">
        <v>95</v>
      </c>
      <c r="C95" s="67"/>
      <c r="D95" s="68"/>
      <c r="E95" s="69"/>
      <c r="F95" s="69"/>
      <c r="G95" s="69"/>
      <c r="H95" s="69"/>
      <c r="I95" s="67"/>
      <c r="J95" s="67"/>
      <c r="K95" s="67"/>
      <c r="L95" s="67"/>
      <c r="M95" s="67"/>
      <c r="N95" s="67"/>
      <c r="O95" s="70"/>
      <c r="P95" s="70"/>
      <c r="Q95" s="71"/>
      <c r="R95" s="71"/>
      <c r="S95" s="71"/>
      <c r="T95" s="71"/>
      <c r="U95" s="71"/>
      <c r="V95" s="71"/>
      <c r="W95" s="71"/>
      <c r="X95" s="71"/>
      <c r="Y95" s="72">
        <f>S103</f>
        <v>-7903.5123469945329</v>
      </c>
      <c r="Z95" s="3"/>
      <c r="AA95" s="3"/>
    </row>
    <row r="96" spans="1:36" ht="21.6" thickTop="1" thickBot="1" x14ac:dyDescent="0.4">
      <c r="B96" s="73" t="s">
        <v>96</v>
      </c>
      <c r="C96" s="74"/>
      <c r="D96" s="75"/>
      <c r="E96" s="76"/>
      <c r="F96" s="76"/>
      <c r="G96" s="76"/>
      <c r="H96" s="76"/>
      <c r="I96" s="74"/>
      <c r="J96" s="74"/>
      <c r="K96" s="74"/>
      <c r="L96" s="74"/>
      <c r="M96" s="74"/>
      <c r="N96" s="74"/>
      <c r="O96" s="77"/>
      <c r="P96" s="77"/>
      <c r="Q96" s="78"/>
      <c r="R96" s="78"/>
      <c r="S96" s="78"/>
      <c r="T96" s="78"/>
      <c r="U96" s="78"/>
      <c r="V96" s="78"/>
      <c r="W96" s="78"/>
      <c r="X96" s="78"/>
      <c r="Y96" s="79">
        <f>+Y90+Y91-Y92+Y93+Y94+Y95</f>
        <v>149292.04365300544</v>
      </c>
      <c r="Z96" s="3"/>
      <c r="AA96" s="3"/>
    </row>
    <row r="97" spans="2:27" ht="15" thickTop="1" x14ac:dyDescent="0.3">
      <c r="O97" s="3"/>
      <c r="P97" s="3"/>
      <c r="Q97" s="4"/>
      <c r="R97" s="4"/>
      <c r="S97" s="4"/>
      <c r="T97" s="4"/>
      <c r="U97" s="4"/>
      <c r="V97" s="4"/>
      <c r="W97" s="4"/>
      <c r="X97" s="4"/>
      <c r="Y97" s="3"/>
      <c r="Z97" s="3"/>
      <c r="AA97" s="3"/>
    </row>
    <row r="98" spans="2:27" x14ac:dyDescent="0.3">
      <c r="O98" s="3"/>
      <c r="P98" s="3"/>
      <c r="Q98" s="4"/>
      <c r="R98" s="4"/>
      <c r="S98" s="4"/>
      <c r="T98" s="4"/>
      <c r="U98" s="4"/>
      <c r="V98" s="4"/>
      <c r="W98" s="4"/>
      <c r="X98" s="4"/>
      <c r="Y98" s="3"/>
      <c r="Z98" s="3"/>
      <c r="AA98" s="3"/>
    </row>
    <row r="99" spans="2:27" x14ac:dyDescent="0.3">
      <c r="O99" s="3"/>
      <c r="P99" s="3"/>
      <c r="Q99" s="4"/>
      <c r="R99" s="4"/>
      <c r="S99" s="4"/>
      <c r="T99" s="4"/>
      <c r="U99" s="4"/>
      <c r="V99" s="4"/>
      <c r="W99" s="4"/>
      <c r="X99" s="4"/>
      <c r="Y99" s="3"/>
      <c r="Z99" s="3"/>
      <c r="AA99" s="3"/>
    </row>
    <row r="100" spans="2:27" ht="15" thickBot="1" x14ac:dyDescent="0.35">
      <c r="O100" s="3"/>
      <c r="P100" s="3"/>
      <c r="Q100" s="4"/>
      <c r="R100" s="4"/>
      <c r="S100" s="4"/>
      <c r="T100" s="4"/>
      <c r="U100" s="4"/>
      <c r="V100" s="4"/>
      <c r="W100" s="4"/>
      <c r="X100" s="4"/>
      <c r="Y100" s="3"/>
      <c r="Z100" s="3"/>
      <c r="AA100" s="3"/>
    </row>
    <row r="101" spans="2:27" ht="15.6" x14ac:dyDescent="0.3">
      <c r="C101" s="104" t="s">
        <v>97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  <c r="O101" s="3"/>
      <c r="P101" s="3"/>
      <c r="Q101" s="107" t="s">
        <v>97</v>
      </c>
      <c r="R101" s="108"/>
      <c r="S101" s="80">
        <f>AC84+AF84+AD84+AE84</f>
        <v>6176.0836530054648</v>
      </c>
      <c r="T101" s="4"/>
      <c r="U101" s="4"/>
      <c r="V101" s="4"/>
      <c r="W101" s="4"/>
      <c r="X101" s="4"/>
      <c r="Y101" s="3"/>
      <c r="Z101" s="3"/>
      <c r="AA101" s="3"/>
    </row>
    <row r="102" spans="2:27" ht="15.6" x14ac:dyDescent="0.3">
      <c r="C102" s="81" t="s">
        <v>31</v>
      </c>
      <c r="D102" s="82"/>
      <c r="E102" s="83"/>
      <c r="F102" s="83"/>
      <c r="G102" s="83"/>
      <c r="H102" s="83"/>
      <c r="I102" s="84"/>
      <c r="J102" s="84"/>
      <c r="K102" s="84"/>
      <c r="L102" s="84"/>
      <c r="M102" s="84"/>
      <c r="N102" s="85">
        <f>+AC84</f>
        <v>3435.3013333333324</v>
      </c>
      <c r="O102" s="3"/>
      <c r="P102" s="3"/>
      <c r="Q102" s="109" t="s">
        <v>98</v>
      </c>
      <c r="R102" s="110"/>
      <c r="S102" s="86">
        <f>Y91-Y92</f>
        <v>14079.595999999998</v>
      </c>
      <c r="T102" s="4"/>
      <c r="U102" s="4"/>
      <c r="V102" s="4"/>
      <c r="W102" s="4"/>
      <c r="X102" s="4"/>
      <c r="Y102" s="3"/>
      <c r="Z102" s="3"/>
      <c r="AA102" s="3"/>
    </row>
    <row r="103" spans="2:27" ht="16.2" thickBot="1" x14ac:dyDescent="0.35">
      <c r="C103" s="81" t="s">
        <v>32</v>
      </c>
      <c r="D103" s="82"/>
      <c r="E103" s="83"/>
      <c r="F103" s="83"/>
      <c r="G103" s="83"/>
      <c r="H103" s="83"/>
      <c r="I103" s="84"/>
      <c r="J103" s="84"/>
      <c r="K103" s="84"/>
      <c r="L103" s="84"/>
      <c r="M103" s="84"/>
      <c r="N103" s="85">
        <f>+AD84</f>
        <v>1074.8362295081968</v>
      </c>
      <c r="O103" s="3"/>
      <c r="P103" s="3"/>
      <c r="Q103" s="111" t="s">
        <v>95</v>
      </c>
      <c r="R103" s="112"/>
      <c r="S103" s="87">
        <f>S101-S102</f>
        <v>-7903.5123469945329</v>
      </c>
      <c r="T103" s="4"/>
      <c r="U103" s="4"/>
      <c r="V103" s="4"/>
      <c r="W103" s="4"/>
      <c r="X103" s="4"/>
      <c r="Y103" s="3"/>
      <c r="Z103" s="3"/>
      <c r="AA103" s="3"/>
    </row>
    <row r="104" spans="2:27" x14ac:dyDescent="0.3">
      <c r="C104" s="81" t="s">
        <v>33</v>
      </c>
      <c r="D104" s="82"/>
      <c r="E104" s="83"/>
      <c r="F104" s="83"/>
      <c r="G104" s="83"/>
      <c r="H104" s="83"/>
      <c r="I104" s="84"/>
      <c r="J104" s="84"/>
      <c r="K104" s="84"/>
      <c r="L104" s="84"/>
      <c r="M104" s="84"/>
      <c r="N104" s="85">
        <f>+AE84</f>
        <v>856.45459016393465</v>
      </c>
      <c r="O104" s="3"/>
      <c r="P104" s="3"/>
      <c r="Q104" s="4"/>
      <c r="R104" s="4"/>
      <c r="S104" s="4"/>
      <c r="T104" s="4"/>
      <c r="U104" s="4"/>
      <c r="V104" s="4"/>
      <c r="W104" s="4"/>
      <c r="X104" s="4"/>
      <c r="Y104" s="3"/>
      <c r="Z104" s="3"/>
      <c r="AA104" s="3"/>
    </row>
    <row r="105" spans="2:27" ht="15" thickBot="1" x14ac:dyDescent="0.35">
      <c r="C105" s="88" t="s">
        <v>34</v>
      </c>
      <c r="D105" s="89"/>
      <c r="E105" s="90"/>
      <c r="F105" s="90"/>
      <c r="G105" s="90"/>
      <c r="H105" s="90"/>
      <c r="I105" s="91"/>
      <c r="J105" s="91"/>
      <c r="K105" s="91"/>
      <c r="L105" s="91"/>
      <c r="M105" s="91"/>
      <c r="N105" s="92">
        <f>+AF84</f>
        <v>809.49150000000009</v>
      </c>
      <c r="O105" s="3"/>
      <c r="P105" s="3"/>
      <c r="Q105" s="4"/>
      <c r="R105" s="4"/>
      <c r="S105" s="4"/>
      <c r="T105" s="4"/>
      <c r="U105" s="4"/>
      <c r="V105" s="4"/>
      <c r="W105" s="4"/>
      <c r="X105" s="4"/>
      <c r="Y105" s="3"/>
      <c r="Z105" s="3"/>
      <c r="AA105" s="3"/>
    </row>
    <row r="106" spans="2:27" ht="15" thickBot="1" x14ac:dyDescent="0.35">
      <c r="C106" s="93" t="s">
        <v>99</v>
      </c>
      <c r="D106" s="94"/>
      <c r="E106" s="95"/>
      <c r="F106" s="95"/>
      <c r="G106" s="95"/>
      <c r="H106" s="95"/>
      <c r="I106" s="96"/>
      <c r="J106" s="96"/>
      <c r="K106" s="96"/>
      <c r="L106" s="96"/>
      <c r="M106" s="96"/>
      <c r="N106" s="97">
        <f>N102+N103+N104+N105</f>
        <v>6176.0836530054639</v>
      </c>
      <c r="O106" s="3"/>
      <c r="P106" s="3"/>
      <c r="Q106" s="4"/>
      <c r="R106" s="4"/>
      <c r="S106" s="4"/>
      <c r="T106" s="4"/>
      <c r="U106" s="4"/>
      <c r="V106" s="4"/>
      <c r="W106" s="4"/>
      <c r="X106" s="4"/>
      <c r="Y106" s="3"/>
      <c r="Z106" s="3"/>
      <c r="AA106" s="3"/>
    </row>
    <row r="107" spans="2:27" x14ac:dyDescent="0.3"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3"/>
      <c r="Z107" s="3"/>
      <c r="AA107" s="3"/>
    </row>
    <row r="108" spans="2:27" x14ac:dyDescent="0.3"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3"/>
      <c r="Z108" s="3"/>
      <c r="AA108" s="3"/>
    </row>
    <row r="109" spans="2:27" x14ac:dyDescent="0.3">
      <c r="O109" s="3"/>
      <c r="P109" s="3"/>
      <c r="Q109" s="4"/>
      <c r="R109" s="4"/>
      <c r="S109" s="4"/>
      <c r="T109" s="4"/>
      <c r="U109" s="4"/>
      <c r="V109" s="4"/>
      <c r="W109" s="4"/>
      <c r="X109" s="4"/>
      <c r="Y109" s="3"/>
      <c r="Z109" s="3"/>
      <c r="AA109" s="3"/>
    </row>
    <row r="110" spans="2:27" x14ac:dyDescent="0.3">
      <c r="B110" s="21"/>
      <c r="C110" s="21"/>
      <c r="D110" s="34"/>
      <c r="E110" s="23"/>
      <c r="F110" s="23"/>
      <c r="G110" s="23"/>
      <c r="H110" s="23"/>
      <c r="I110" s="24"/>
      <c r="J110" s="24"/>
      <c r="K110" s="24"/>
      <c r="L110" s="24">
        <f>1400/7</f>
        <v>200</v>
      </c>
      <c r="M110" s="24">
        <f>+L110*5</f>
        <v>1000</v>
      </c>
      <c r="N110" s="25"/>
      <c r="O110" s="3"/>
      <c r="P110" s="3"/>
      <c r="Q110" s="4"/>
      <c r="R110" s="4"/>
      <c r="S110" s="4"/>
      <c r="T110" s="4"/>
      <c r="U110" s="4"/>
      <c r="V110" s="4"/>
      <c r="W110" s="4"/>
      <c r="X110" s="4"/>
      <c r="Y110" s="3"/>
      <c r="Z110" s="3"/>
      <c r="AA110" s="3"/>
    </row>
    <row r="111" spans="2:27" x14ac:dyDescent="0.3">
      <c r="B111" s="21"/>
      <c r="C111" s="21"/>
      <c r="O111" s="3"/>
      <c r="P111" s="3"/>
      <c r="Q111" s="4"/>
      <c r="R111" s="4"/>
      <c r="S111" s="4"/>
      <c r="T111" s="4"/>
      <c r="U111" s="4"/>
      <c r="V111" s="4"/>
      <c r="W111" s="4"/>
      <c r="X111" s="4"/>
      <c r="Y111" s="3"/>
      <c r="Z111" s="3"/>
      <c r="AA111" s="3"/>
    </row>
    <row r="112" spans="2:27" x14ac:dyDescent="0.3">
      <c r="B112" s="21"/>
      <c r="C112" s="21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3"/>
      <c r="Z112" s="3"/>
      <c r="AA112" s="3"/>
    </row>
    <row r="113" spans="2:27" x14ac:dyDescent="0.3">
      <c r="B113" s="21"/>
      <c r="C113" s="21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3"/>
      <c r="Z113" s="3"/>
      <c r="AA113" s="3"/>
    </row>
    <row r="114" spans="2:27" x14ac:dyDescent="0.3">
      <c r="B114" s="21"/>
      <c r="C114" s="21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3"/>
      <c r="Z114" s="3"/>
      <c r="AA114" s="3"/>
    </row>
    <row r="115" spans="2:27" x14ac:dyDescent="0.3">
      <c r="B115" s="21"/>
      <c r="C115" s="21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3"/>
      <c r="Z115" s="3"/>
      <c r="AA115" s="3"/>
    </row>
    <row r="116" spans="2:27" x14ac:dyDescent="0.3">
      <c r="B116" s="21"/>
      <c r="C116" s="21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3"/>
      <c r="Z116" s="3"/>
      <c r="AA116" s="3"/>
    </row>
    <row r="117" spans="2:27" x14ac:dyDescent="0.3">
      <c r="B117" s="21"/>
      <c r="C117" s="21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3"/>
      <c r="Z117" s="3"/>
      <c r="AA117" s="3"/>
    </row>
    <row r="118" spans="2:27" x14ac:dyDescent="0.3">
      <c r="B118" s="21"/>
      <c r="C118" s="21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3"/>
      <c r="Z118" s="3"/>
      <c r="AA118" s="3"/>
    </row>
    <row r="119" spans="2:27" x14ac:dyDescent="0.3"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3"/>
      <c r="Z119" s="3"/>
      <c r="AA119" s="3"/>
    </row>
    <row r="120" spans="2:27" x14ac:dyDescent="0.3"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3"/>
      <c r="Z120" s="3"/>
      <c r="AA120" s="3"/>
    </row>
    <row r="121" spans="2:27" x14ac:dyDescent="0.3"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3"/>
      <c r="Z121" s="3"/>
      <c r="AA121" s="3"/>
    </row>
    <row r="122" spans="2:27" x14ac:dyDescent="0.3"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3"/>
      <c r="Z122" s="3"/>
      <c r="AA122" s="3"/>
    </row>
    <row r="123" spans="2:27" x14ac:dyDescent="0.3"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3"/>
      <c r="Z123" s="3"/>
      <c r="AA123" s="3"/>
    </row>
    <row r="124" spans="2:27" x14ac:dyDescent="0.3"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3"/>
      <c r="Z124" s="3"/>
      <c r="AA124" s="3"/>
    </row>
    <row r="125" spans="2:27" x14ac:dyDescent="0.3"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3"/>
      <c r="Z125" s="3"/>
      <c r="AA125" s="3"/>
    </row>
    <row r="126" spans="2:27" x14ac:dyDescent="0.3"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3"/>
      <c r="Z126" s="3"/>
      <c r="AA126" s="3"/>
    </row>
    <row r="127" spans="2:27" x14ac:dyDescent="0.3"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3"/>
      <c r="Z127" s="3"/>
      <c r="AA127" s="3"/>
    </row>
    <row r="128" spans="2:27" x14ac:dyDescent="0.3"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3"/>
      <c r="Z128" s="3"/>
      <c r="AA128" s="3"/>
    </row>
    <row r="129" spans="15:27" x14ac:dyDescent="0.3"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3"/>
      <c r="Z129" s="3"/>
      <c r="AA129" s="3"/>
    </row>
    <row r="130" spans="15:27" x14ac:dyDescent="0.3"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3"/>
      <c r="Z130" s="3"/>
      <c r="AA130" s="3"/>
    </row>
    <row r="131" spans="15:27" x14ac:dyDescent="0.3"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3"/>
      <c r="Z131" s="3"/>
      <c r="AA131" s="3"/>
    </row>
    <row r="132" spans="15:27" x14ac:dyDescent="0.3"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3"/>
      <c r="Z132" s="3"/>
      <c r="AA132" s="3"/>
    </row>
    <row r="133" spans="15:27" x14ac:dyDescent="0.3"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3"/>
      <c r="Z133" s="3"/>
      <c r="AA133" s="3"/>
    </row>
    <row r="134" spans="15:27" x14ac:dyDescent="0.3"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3"/>
      <c r="Z134" s="3"/>
      <c r="AA134" s="3"/>
    </row>
    <row r="135" spans="15:27" x14ac:dyDescent="0.3"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3"/>
      <c r="Z135" s="3"/>
      <c r="AA135" s="3"/>
    </row>
    <row r="136" spans="15:27" x14ac:dyDescent="0.3"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3"/>
      <c r="Z136" s="3"/>
      <c r="AA136" s="3"/>
    </row>
    <row r="137" spans="15:27" x14ac:dyDescent="0.3"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3"/>
      <c r="Z137" s="3"/>
      <c r="AA137" s="3"/>
    </row>
    <row r="138" spans="15:27" x14ac:dyDescent="0.3"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3"/>
      <c r="Z138" s="3"/>
      <c r="AA138" s="3"/>
    </row>
    <row r="139" spans="15:27" x14ac:dyDescent="0.3"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3"/>
      <c r="Z139" s="3"/>
      <c r="AA139" s="3"/>
    </row>
    <row r="140" spans="15:27" x14ac:dyDescent="0.3"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3"/>
      <c r="Z140" s="3"/>
      <c r="AA140" s="3"/>
    </row>
    <row r="141" spans="15:27" x14ac:dyDescent="0.3"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3"/>
      <c r="Z141" s="3"/>
      <c r="AA141" s="3"/>
    </row>
    <row r="142" spans="15:27" x14ac:dyDescent="0.3"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3"/>
      <c r="Z142" s="3"/>
      <c r="AA142" s="3"/>
    </row>
    <row r="143" spans="15:27" x14ac:dyDescent="0.3"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3"/>
      <c r="Z143" s="3"/>
      <c r="AA143" s="3"/>
    </row>
    <row r="144" spans="15:27" x14ac:dyDescent="0.3"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3"/>
      <c r="Z144" s="3"/>
      <c r="AA144" s="3"/>
    </row>
    <row r="145" spans="15:27" x14ac:dyDescent="0.3"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3"/>
      <c r="Z145" s="3"/>
      <c r="AA145" s="3"/>
    </row>
    <row r="146" spans="15:27" x14ac:dyDescent="0.3"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3"/>
      <c r="Z146" s="3"/>
      <c r="AA146" s="3"/>
    </row>
    <row r="147" spans="15:27" x14ac:dyDescent="0.3"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3"/>
      <c r="Z147" s="3"/>
      <c r="AA147" s="3"/>
    </row>
    <row r="148" spans="15:27" x14ac:dyDescent="0.3"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3"/>
      <c r="Z148" s="3"/>
      <c r="AA148" s="3"/>
    </row>
    <row r="149" spans="15:27" x14ac:dyDescent="0.3"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3"/>
      <c r="Z149" s="3"/>
      <c r="AA149" s="3"/>
    </row>
    <row r="150" spans="15:27" x14ac:dyDescent="0.3"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3"/>
      <c r="Z150" s="3"/>
      <c r="AA150" s="3"/>
    </row>
    <row r="151" spans="15:27" x14ac:dyDescent="0.3"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3"/>
      <c r="Z151" s="3"/>
      <c r="AA151" s="3"/>
    </row>
    <row r="152" spans="15:27" x14ac:dyDescent="0.3"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3"/>
      <c r="Z152" s="3"/>
      <c r="AA152" s="3"/>
    </row>
    <row r="153" spans="15:27" x14ac:dyDescent="0.3"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3"/>
      <c r="Z153" s="3"/>
      <c r="AA153" s="3"/>
    </row>
    <row r="154" spans="15:27" x14ac:dyDescent="0.3"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3"/>
      <c r="Z154" s="3"/>
      <c r="AA154" s="3"/>
    </row>
    <row r="155" spans="15:27" x14ac:dyDescent="0.3"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3"/>
      <c r="Z155" s="3"/>
      <c r="AA155" s="3"/>
    </row>
    <row r="156" spans="15:27" x14ac:dyDescent="0.3"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3"/>
      <c r="Z156" s="3"/>
      <c r="AA156" s="3"/>
    </row>
    <row r="157" spans="15:27" x14ac:dyDescent="0.3"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3"/>
      <c r="Z157" s="3"/>
      <c r="AA157" s="3"/>
    </row>
    <row r="158" spans="15:27" x14ac:dyDescent="0.3"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3"/>
      <c r="Z158" s="3"/>
      <c r="AA158" s="3"/>
    </row>
    <row r="159" spans="15:27" x14ac:dyDescent="0.3"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3"/>
      <c r="Z159" s="3"/>
      <c r="AA159" s="3"/>
    </row>
    <row r="160" spans="15:27" x14ac:dyDescent="0.3"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3"/>
      <c r="Z160" s="3"/>
      <c r="AA160" s="3"/>
    </row>
    <row r="161" spans="15:27" x14ac:dyDescent="0.3"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3"/>
      <c r="Z161" s="3"/>
      <c r="AA161" s="3"/>
    </row>
    <row r="162" spans="15:27" x14ac:dyDescent="0.3"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3"/>
      <c r="Z162" s="3"/>
      <c r="AA162" s="3"/>
    </row>
    <row r="163" spans="15:27" x14ac:dyDescent="0.3"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3"/>
      <c r="Z163" s="3"/>
      <c r="AA163" s="3"/>
    </row>
    <row r="164" spans="15:27" x14ac:dyDescent="0.3"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3"/>
      <c r="Z164" s="3"/>
      <c r="AA164" s="3"/>
    </row>
  </sheetData>
  <autoFilter ref="B3:AG84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 GERONIMO</vt:lpstr>
      <vt:lpstr>SEMANA 03 MADERO 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GTEZ</dc:creator>
  <cp:lastModifiedBy>Esau Fuentes Diego</cp:lastModifiedBy>
  <dcterms:created xsi:type="dcterms:W3CDTF">2021-05-21T15:06:27Z</dcterms:created>
  <dcterms:modified xsi:type="dcterms:W3CDTF">2024-02-16T16:12:25Z</dcterms:modified>
</cp:coreProperties>
</file>